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" sheetId="3" r:id="rId3"/>
    <sheet name="01,1215" sheetId="4" r:id="rId4"/>
    <sheet name="01,09,15" sheetId="5" r:id="rId5"/>
    <sheet name="24,03,15" sheetId="6" r:id="rId6"/>
    <sheet name="НВК" sheetId="7" r:id="rId7"/>
  </sheets>
  <definedNames>
    <definedName name="_xlnm.Print_Area" localSheetId="1">'01,05,16'!$A$1:$U$44</definedName>
    <definedName name="_xlnm.Print_Area" localSheetId="0">'01,09,16'!$A$1:$U$46</definedName>
  </definedNames>
  <calcPr fullCalcOnLoad="1"/>
</workbook>
</file>

<file path=xl/sharedStrings.xml><?xml version="1.0" encoding="utf-8"?>
<sst xmlns="http://schemas.openxmlformats.org/spreadsheetml/2006/main" count="368" uniqueCount="86">
  <si>
    <t>N з/п</t>
  </si>
  <si>
    <t>Фонд заробітної плати на місяць</t>
  </si>
  <si>
    <t>Разом</t>
  </si>
  <si>
    <t>Назва посади</t>
  </si>
  <si>
    <t>Кількість штатних одиниць</t>
  </si>
  <si>
    <t>Поса-довий оклад, грн.</t>
  </si>
  <si>
    <t>Надбавка за вислугу років</t>
  </si>
  <si>
    <t>Надбавки</t>
  </si>
  <si>
    <t>Фонд заробітної плати на  рік</t>
  </si>
  <si>
    <t>Вихователь</t>
  </si>
  <si>
    <t>Мед.сестра</t>
  </si>
  <si>
    <t>Помічник  вихователя</t>
  </si>
  <si>
    <t>Завгосп</t>
  </si>
  <si>
    <t>Кухар</t>
  </si>
  <si>
    <t>Конюх</t>
  </si>
  <si>
    <t>Сторож</t>
  </si>
  <si>
    <t>Приб.службових  приміщень</t>
  </si>
  <si>
    <t>по НВК "Дзвіночок"</t>
  </si>
  <si>
    <t>Посадовий</t>
  </si>
  <si>
    <t>оклад , грн.</t>
  </si>
  <si>
    <t>Головний бухгалтер:</t>
  </si>
  <si>
    <t>Психолог</t>
  </si>
  <si>
    <t xml:space="preserve">ШТАТНИЙ РОЗПИС на  01.01.2015  р.       </t>
  </si>
  <si>
    <t>І.П.Зюзько</t>
  </si>
  <si>
    <t>С.Д.Шарай</t>
  </si>
  <si>
    <t>Начальник відділу освіти, молоді та спорту</t>
  </si>
  <si>
    <t>Вихователь підмін.</t>
  </si>
  <si>
    <t>Надбавка 10%(за прест.)</t>
  </si>
  <si>
    <t>сад</t>
  </si>
  <si>
    <t>Погоджено</t>
  </si>
  <si>
    <t>начальник фінансового управління</t>
  </si>
  <si>
    <t>В.І.Печко</t>
  </si>
  <si>
    <t>Затверджую</t>
  </si>
  <si>
    <t>начальник відділу освіти, молоді та спорту:</t>
  </si>
  <si>
    <t>Двірник</t>
  </si>
  <si>
    <t>Робітник по обслугов</t>
  </si>
  <si>
    <t>Підсобний робітник</t>
  </si>
  <si>
    <t xml:space="preserve">Підм. пом.  виховат. </t>
  </si>
  <si>
    <t>Муз.керівник</t>
  </si>
  <si>
    <t>Машиніст по  пранню білизни</t>
  </si>
  <si>
    <t>штат у кількості 28,55 штатних одиниць з місячним</t>
  </si>
  <si>
    <t>фондом заробітної плати 46861 гривень 83 копійки</t>
  </si>
  <si>
    <t xml:space="preserve">ШТАТНИЙ РОЗПИС на  24.03.2015  р.       </t>
  </si>
  <si>
    <t>фондом заробітної плати 46965 гривень 01 копійки</t>
  </si>
  <si>
    <t xml:space="preserve">ШТАТНИЙ РОЗПИС на  01.09.2015  р.       </t>
  </si>
  <si>
    <t>штат у кількості 27,05 штатних одиниць з місячним</t>
  </si>
  <si>
    <t>Практичний психолог</t>
  </si>
  <si>
    <t>фондом заробітної плати 52409 гривень 28 копійки</t>
  </si>
  <si>
    <t>начальник відділу освіти, молоді та спорту</t>
  </si>
  <si>
    <t>Директор</t>
  </si>
  <si>
    <t>В.І.Шинкаренко</t>
  </si>
  <si>
    <t xml:space="preserve">ШТАТНИЙ РОЗПИС на  01.12.2015  р.       </t>
  </si>
  <si>
    <t>Надбавка 10%</t>
  </si>
  <si>
    <t>за</t>
  </si>
  <si>
    <t>престиж.</t>
  </si>
  <si>
    <t>Кількість штат. одиниць</t>
  </si>
  <si>
    <t>Посадовий оклад, грн.</t>
  </si>
  <si>
    <t>нічні</t>
  </si>
  <si>
    <t>шкідливі умови</t>
  </si>
  <si>
    <t xml:space="preserve">ШТАТНИЙ РОЗПИС на  01.01.2016  р.       </t>
  </si>
  <si>
    <t>фондом заробітної плати 56216гривень 94 копійки</t>
  </si>
  <si>
    <t>за престижність</t>
  </si>
  <si>
    <t xml:space="preserve">за складність і напруженість </t>
  </si>
  <si>
    <t>фондом заробітної плати 59971гривень 77 копійок</t>
  </si>
  <si>
    <t xml:space="preserve">ШТАТНИЙ РОЗПИС на  01.05.2016  р.       </t>
  </si>
  <si>
    <t>1 травня 2016р.</t>
  </si>
  <si>
    <t>м.п.</t>
  </si>
  <si>
    <t>роз</t>
  </si>
  <si>
    <t>ряд</t>
  </si>
  <si>
    <t xml:space="preserve">роз </t>
  </si>
  <si>
    <t>вихователь</t>
  </si>
  <si>
    <t>фондом заробітної плати 60652,87грн.</t>
  </si>
  <si>
    <t>фондом заробітної плати 60652 гривень 87 копійок</t>
  </si>
  <si>
    <t>1 вересня 2016р.</t>
  </si>
  <si>
    <t xml:space="preserve">ШТАТНИЙ РОЗПИС на  01.09.2016  р.       </t>
  </si>
  <si>
    <t xml:space="preserve">                                                                              ПРОЕКТ №4 </t>
  </si>
  <si>
    <t>ЗАТВЕРДЖЕНО</t>
  </si>
  <si>
    <t>Рішення дванадцятої сесії</t>
  </si>
  <si>
    <t>міської ради VII скликання</t>
  </si>
  <si>
    <t>№</t>
  </si>
  <si>
    <t xml:space="preserve">         жовтня 2016 року</t>
  </si>
  <si>
    <t xml:space="preserve">                                                             штат у кількості 27,05 штатних одиниць з місячним</t>
  </si>
  <si>
    <t xml:space="preserve">                                                               фондом заробітної плати 60652 гривень 87 копійок</t>
  </si>
  <si>
    <t>.</t>
  </si>
  <si>
    <t xml:space="preserve">                                                    начальник відділу освіти, молоді та спорту</t>
  </si>
  <si>
    <t xml:space="preserve">               Затверджую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</si>
</sst>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6" xfId="42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9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44" fontId="1" fillId="0" borderId="1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1" fillId="0" borderId="21" xfId="42" applyFont="1" applyBorder="1" applyAlignment="1">
      <alignment horizontal="center" vertical="center" wrapText="1"/>
    </xf>
    <xf numFmtId="44" fontId="1" fillId="0" borderId="16" xfId="42" applyFont="1" applyBorder="1" applyAlignment="1">
      <alignment horizontal="center" vertical="center" wrapText="1"/>
    </xf>
    <xf numFmtId="44" fontId="1" fillId="0" borderId="20" xfId="4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SheetLayoutView="100" zoomScalePageLayoutView="0" workbookViewId="0" topLeftCell="D34">
      <selection activeCell="G12" sqref="G12:P12"/>
    </sheetView>
  </sheetViews>
  <sheetFormatPr defaultColWidth="9.00390625" defaultRowHeight="12.75"/>
  <cols>
    <col min="3" max="3" width="21.125" style="0" customWidth="1"/>
    <col min="4" max="4" width="5.125" style="0" customWidth="1"/>
    <col min="5" max="5" width="12.75390625" style="0" customWidth="1"/>
    <col min="6" max="6" width="9.25390625" style="0" bestFit="1" customWidth="1"/>
    <col min="7" max="7" width="12.625" style="0" customWidth="1"/>
    <col min="8" max="8" width="13.25390625" style="0" customWidth="1"/>
    <col min="9" max="9" width="0.12890625" style="0" customWidth="1"/>
    <col min="10" max="10" width="7.375" style="0" customWidth="1"/>
    <col min="11" max="11" width="9.375" style="0" bestFit="1" customWidth="1"/>
    <col min="12" max="12" width="10.625" style="0" customWidth="1"/>
    <col min="13" max="13" width="9.25390625" style="0" customWidth="1"/>
    <col min="14" max="14" width="7.875" style="0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1" spans="16:21" ht="12.75">
      <c r="P1" s="43" t="s">
        <v>75</v>
      </c>
      <c r="Q1" s="43"/>
      <c r="R1" s="43"/>
      <c r="S1" s="43"/>
      <c r="T1" s="43"/>
      <c r="U1" s="43"/>
    </row>
    <row r="2" spans="19:21" ht="18">
      <c r="S2" s="47" t="s">
        <v>76</v>
      </c>
      <c r="T2" s="47"/>
      <c r="U2" s="48"/>
    </row>
    <row r="3" spans="19:21" ht="18">
      <c r="S3" s="49" t="s">
        <v>77</v>
      </c>
      <c r="T3" s="43"/>
      <c r="U3" s="43"/>
    </row>
    <row r="4" spans="19:20" ht="18">
      <c r="S4" s="26" t="s">
        <v>78</v>
      </c>
      <c r="T4" s="26"/>
    </row>
    <row r="5" spans="19:21" ht="15">
      <c r="S5" s="50" t="s">
        <v>80</v>
      </c>
      <c r="T5" s="43"/>
      <c r="U5" t="s">
        <v>79</v>
      </c>
    </row>
    <row r="6" spans="2:20" ht="15">
      <c r="B6" s="11"/>
      <c r="C6" s="11" t="s">
        <v>29</v>
      </c>
      <c r="D6" s="11"/>
      <c r="E6" s="11"/>
      <c r="F6" s="11"/>
      <c r="M6" s="11"/>
      <c r="N6" s="11"/>
      <c r="O6" s="11"/>
      <c r="P6" s="44"/>
      <c r="Q6" s="44"/>
      <c r="R6" s="44"/>
      <c r="S6" s="44"/>
      <c r="T6" s="44"/>
    </row>
    <row r="7" spans="2:23" ht="15">
      <c r="B7" s="11"/>
      <c r="C7" s="11"/>
      <c r="D7" s="11"/>
      <c r="E7" s="11"/>
      <c r="F7" s="11"/>
      <c r="M7" s="11"/>
      <c r="N7" s="11"/>
      <c r="O7" s="11"/>
      <c r="P7" s="46" t="s">
        <v>85</v>
      </c>
      <c r="Q7" s="43"/>
      <c r="R7" s="43"/>
      <c r="S7" s="43"/>
      <c r="T7" s="43"/>
      <c r="U7" s="43"/>
      <c r="V7" s="43"/>
      <c r="W7" s="43"/>
    </row>
    <row r="8" spans="2:21" ht="14.25">
      <c r="B8" s="25" t="s">
        <v>45</v>
      </c>
      <c r="C8" s="25"/>
      <c r="D8" s="25"/>
      <c r="E8" s="25"/>
      <c r="F8" s="25"/>
      <c r="M8" s="41" t="s">
        <v>81</v>
      </c>
      <c r="N8" s="41"/>
      <c r="O8" s="41"/>
      <c r="P8" s="41"/>
      <c r="Q8" s="41"/>
      <c r="R8" s="41"/>
      <c r="S8" s="41"/>
      <c r="T8" s="41"/>
      <c r="U8" s="43"/>
    </row>
    <row r="9" spans="2:21" ht="14.25">
      <c r="B9" s="45" t="s">
        <v>71</v>
      </c>
      <c r="C9" s="45"/>
      <c r="D9" s="45"/>
      <c r="E9" s="45"/>
      <c r="F9" s="25"/>
      <c r="M9" s="41" t="s">
        <v>82</v>
      </c>
      <c r="N9" s="41"/>
      <c r="O9" s="41"/>
      <c r="P9" s="41"/>
      <c r="Q9" s="41"/>
      <c r="R9" s="41"/>
      <c r="S9" s="41"/>
      <c r="T9" s="41"/>
      <c r="U9" s="43"/>
    </row>
    <row r="10" spans="2:21" ht="14.25">
      <c r="B10" s="25" t="s">
        <v>30</v>
      </c>
      <c r="C10" s="25"/>
      <c r="D10" s="25"/>
      <c r="E10" s="25"/>
      <c r="F10" s="25"/>
      <c r="M10" s="41" t="s">
        <v>84</v>
      </c>
      <c r="N10" s="41"/>
      <c r="O10" s="41"/>
      <c r="P10" s="41"/>
      <c r="Q10" s="41"/>
      <c r="R10" s="41"/>
      <c r="S10" s="41"/>
      <c r="T10" s="41"/>
      <c r="U10" s="43"/>
    </row>
    <row r="11" spans="2:22" ht="14.25">
      <c r="B11" s="25"/>
      <c r="C11" s="25"/>
      <c r="D11" s="25"/>
      <c r="E11" s="25" t="s">
        <v>31</v>
      </c>
      <c r="F11" s="25"/>
      <c r="M11" s="25"/>
      <c r="N11" s="25"/>
      <c r="O11" s="25"/>
      <c r="P11" s="25"/>
      <c r="Q11" s="41"/>
      <c r="R11" s="41"/>
      <c r="S11" s="41"/>
      <c r="T11" s="41" t="s">
        <v>23</v>
      </c>
      <c r="U11" s="41"/>
      <c r="V11" s="41"/>
    </row>
    <row r="12" spans="1:20" ht="15.75">
      <c r="A12" s="11"/>
      <c r="B12" s="10"/>
      <c r="C12" s="10"/>
      <c r="D12" s="10"/>
      <c r="E12" s="10"/>
      <c r="F12" s="10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10"/>
      <c r="R12" s="10"/>
      <c r="S12" s="10"/>
      <c r="T12" s="10"/>
    </row>
    <row r="13" spans="1:21" ht="15.75">
      <c r="A13" s="11"/>
      <c r="B13" s="24" t="s">
        <v>73</v>
      </c>
      <c r="C13" s="24"/>
      <c r="D13" s="24"/>
      <c r="E13" s="24"/>
      <c r="F13" s="25" t="s">
        <v>66</v>
      </c>
      <c r="G13" s="9"/>
      <c r="H13" s="9"/>
      <c r="I13" s="9"/>
      <c r="J13" s="42" t="s">
        <v>17</v>
      </c>
      <c r="K13" s="42"/>
      <c r="L13" s="42"/>
      <c r="M13" s="42"/>
      <c r="N13" s="15"/>
      <c r="O13" s="25" t="s">
        <v>83</v>
      </c>
      <c r="P13" s="25"/>
      <c r="Q13" s="15"/>
      <c r="R13" s="25" t="s">
        <v>73</v>
      </c>
      <c r="S13" s="25"/>
      <c r="T13" s="9"/>
      <c r="U13" s="25" t="s">
        <v>66</v>
      </c>
    </row>
    <row r="14" spans="1:20" ht="15.75">
      <c r="A14" s="11"/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7" customHeight="1">
      <c r="A15" s="11"/>
      <c r="B15" s="29" t="s">
        <v>0</v>
      </c>
      <c r="C15" s="29" t="s">
        <v>3</v>
      </c>
      <c r="D15" s="1" t="s">
        <v>69</v>
      </c>
      <c r="E15" s="1" t="s">
        <v>18</v>
      </c>
      <c r="F15" s="29" t="s">
        <v>55</v>
      </c>
      <c r="G15" s="38" t="s">
        <v>56</v>
      </c>
      <c r="H15" s="5" t="s">
        <v>52</v>
      </c>
      <c r="I15" s="5"/>
      <c r="J15" s="36" t="s">
        <v>7</v>
      </c>
      <c r="K15" s="36"/>
      <c r="L15" s="36"/>
      <c r="M15" s="36"/>
      <c r="N15" s="8"/>
      <c r="O15" s="37" t="s">
        <v>6</v>
      </c>
      <c r="P15" s="37"/>
      <c r="Q15" s="37"/>
      <c r="R15" s="37"/>
      <c r="S15" s="29" t="s">
        <v>1</v>
      </c>
      <c r="T15" s="30" t="s">
        <v>8</v>
      </c>
    </row>
    <row r="16" spans="1:20" ht="47.25">
      <c r="A16" s="11"/>
      <c r="B16" s="29"/>
      <c r="C16" s="29"/>
      <c r="D16" s="1" t="s">
        <v>68</v>
      </c>
      <c r="E16" s="1" t="s">
        <v>19</v>
      </c>
      <c r="F16" s="29"/>
      <c r="G16" s="39"/>
      <c r="H16" s="6" t="s">
        <v>61</v>
      </c>
      <c r="I16" s="6"/>
      <c r="J16" s="33"/>
      <c r="K16" s="4" t="s">
        <v>58</v>
      </c>
      <c r="L16" s="4" t="s">
        <v>57</v>
      </c>
      <c r="M16" s="4" t="s">
        <v>58</v>
      </c>
      <c r="N16" s="4"/>
      <c r="O16" s="34">
        <v>0.2</v>
      </c>
      <c r="P16" s="33">
        <v>0.3</v>
      </c>
      <c r="Q16" s="34">
        <v>0.1</v>
      </c>
      <c r="R16" s="2"/>
      <c r="S16" s="29"/>
      <c r="T16" s="31"/>
    </row>
    <row r="17" spans="1:20" ht="15.75">
      <c r="A17" s="11"/>
      <c r="B17" s="29"/>
      <c r="C17" s="29"/>
      <c r="D17" s="1"/>
      <c r="E17" s="1"/>
      <c r="F17" s="29"/>
      <c r="G17" s="40"/>
      <c r="H17" s="7"/>
      <c r="I17" s="7"/>
      <c r="J17" s="29"/>
      <c r="K17" s="23">
        <v>0.1</v>
      </c>
      <c r="L17" s="23">
        <v>0.4</v>
      </c>
      <c r="M17" s="23">
        <v>0.08</v>
      </c>
      <c r="N17" s="3"/>
      <c r="O17" s="32"/>
      <c r="P17" s="29"/>
      <c r="Q17" s="35"/>
      <c r="R17" s="1"/>
      <c r="S17" s="29"/>
      <c r="T17" s="32"/>
    </row>
    <row r="18" spans="1:20" ht="20.25" customHeight="1">
      <c r="A18" s="11"/>
      <c r="B18" s="16">
        <v>1</v>
      </c>
      <c r="C18" s="16" t="s">
        <v>9</v>
      </c>
      <c r="D18" s="16">
        <v>11</v>
      </c>
      <c r="E18" s="17">
        <v>2334</v>
      </c>
      <c r="F18" s="16">
        <v>3.6</v>
      </c>
      <c r="G18" s="17">
        <f aca="true" t="shared" si="0" ref="G18:G38">E18*F18</f>
        <v>8402.4</v>
      </c>
      <c r="H18" s="17">
        <f aca="true" t="shared" si="1" ref="H18:H25">G18*10%</f>
        <v>840.24</v>
      </c>
      <c r="I18" s="17"/>
      <c r="J18" s="17"/>
      <c r="K18" s="17"/>
      <c r="L18" s="17"/>
      <c r="M18" s="17"/>
      <c r="N18" s="17"/>
      <c r="O18" s="17"/>
      <c r="P18" s="17">
        <f>G18*30%</f>
        <v>2520.72</v>
      </c>
      <c r="Q18" s="17"/>
      <c r="R18" s="17"/>
      <c r="S18" s="17">
        <f aca="true" t="shared" si="2" ref="S18:S38">SUM(G18:Q18)</f>
        <v>11763.359999999999</v>
      </c>
      <c r="T18" s="18">
        <f>(S18*8)+('01,01,16'!S16*4)</f>
        <v>127265.04</v>
      </c>
    </row>
    <row r="19" spans="1:20" ht="17.25" customHeight="1">
      <c r="A19" s="11"/>
      <c r="B19" s="16">
        <v>2</v>
      </c>
      <c r="C19" s="16" t="str">
        <f>C21</f>
        <v>Вихователь</v>
      </c>
      <c r="D19" s="16">
        <v>11</v>
      </c>
      <c r="E19" s="17">
        <v>2334</v>
      </c>
      <c r="F19" s="16">
        <v>0.9</v>
      </c>
      <c r="G19" s="17">
        <f t="shared" si="0"/>
        <v>2100.6</v>
      </c>
      <c r="H19" s="17">
        <f t="shared" si="1"/>
        <v>210.06</v>
      </c>
      <c r="I19" s="17"/>
      <c r="J19" s="17"/>
      <c r="K19" s="17"/>
      <c r="L19" s="17"/>
      <c r="M19" s="17"/>
      <c r="N19" s="17"/>
      <c r="O19" s="17">
        <f>G19*20%</f>
        <v>420.12</v>
      </c>
      <c r="P19" s="17"/>
      <c r="Q19" s="17"/>
      <c r="R19" s="17"/>
      <c r="S19" s="17">
        <f t="shared" si="2"/>
        <v>2730.7799999999997</v>
      </c>
      <c r="T19" s="18">
        <f>(S19*8)+('01,01,16'!S17*4)</f>
        <v>42372.72</v>
      </c>
    </row>
    <row r="20" spans="1:20" ht="21" customHeight="1">
      <c r="A20" s="11"/>
      <c r="B20" s="16">
        <v>3</v>
      </c>
      <c r="C20" s="16" t="s">
        <v>9</v>
      </c>
      <c r="D20" s="16">
        <v>10</v>
      </c>
      <c r="E20" s="17">
        <v>2157</v>
      </c>
      <c r="F20" s="16">
        <v>1.8</v>
      </c>
      <c r="G20" s="17">
        <f t="shared" si="0"/>
        <v>3882.6</v>
      </c>
      <c r="H20" s="17">
        <f t="shared" si="1"/>
        <v>388.26</v>
      </c>
      <c r="I20" s="17"/>
      <c r="J20" s="17"/>
      <c r="K20" s="17"/>
      <c r="L20" s="17"/>
      <c r="M20" s="17"/>
      <c r="N20" s="17"/>
      <c r="O20" s="17"/>
      <c r="P20" s="17"/>
      <c r="Q20" s="17">
        <f>G20*10%</f>
        <v>388.26</v>
      </c>
      <c r="R20" s="17"/>
      <c r="S20" s="17">
        <f t="shared" si="2"/>
        <v>4659.12</v>
      </c>
      <c r="T20" s="18">
        <f>(S20*8)+('01,01,16'!S18*4)</f>
        <v>54777.600000000006</v>
      </c>
    </row>
    <row r="21" spans="1:20" ht="20.25" customHeight="1">
      <c r="A21" s="11"/>
      <c r="B21" s="16">
        <v>4</v>
      </c>
      <c r="C21" s="16" t="s">
        <v>9</v>
      </c>
      <c r="D21" s="16">
        <v>10</v>
      </c>
      <c r="E21" s="17">
        <v>2157</v>
      </c>
      <c r="F21" s="16">
        <v>0.9</v>
      </c>
      <c r="G21" s="17">
        <f t="shared" si="0"/>
        <v>1941.3</v>
      </c>
      <c r="H21" s="17">
        <f t="shared" si="1"/>
        <v>194.13</v>
      </c>
      <c r="I21" s="17"/>
      <c r="J21" s="17"/>
      <c r="K21" s="17"/>
      <c r="L21" s="17"/>
      <c r="M21" s="17"/>
      <c r="N21" s="17"/>
      <c r="O21" s="17">
        <f>G21*20%</f>
        <v>388.26</v>
      </c>
      <c r="P21" s="17"/>
      <c r="Q21" s="17"/>
      <c r="R21" s="17"/>
      <c r="S21" s="17">
        <f t="shared" si="2"/>
        <v>2523.6899999999996</v>
      </c>
      <c r="T21" s="18">
        <f>(S21*8)+('01,01,16'!S19*4)</f>
        <v>29671.199999999997</v>
      </c>
    </row>
    <row r="22" spans="1:20" ht="21" customHeight="1">
      <c r="A22" s="11"/>
      <c r="B22" s="16">
        <v>5</v>
      </c>
      <c r="C22" s="16" t="s">
        <v>9</v>
      </c>
      <c r="D22" s="16">
        <v>9</v>
      </c>
      <c r="E22" s="17">
        <v>2050</v>
      </c>
      <c r="F22" s="16">
        <v>0.9</v>
      </c>
      <c r="G22" s="17">
        <f t="shared" si="0"/>
        <v>1845</v>
      </c>
      <c r="H22" s="17">
        <f t="shared" si="1"/>
        <v>184.5</v>
      </c>
      <c r="I22" s="17"/>
      <c r="J22" s="17"/>
      <c r="K22" s="17"/>
      <c r="L22" s="17"/>
      <c r="M22" s="17"/>
      <c r="N22" s="17"/>
      <c r="O22" s="17"/>
      <c r="P22" s="17"/>
      <c r="Q22" s="17">
        <f>G22*10%</f>
        <v>184.5</v>
      </c>
      <c r="R22" s="17"/>
      <c r="S22" s="17">
        <f t="shared" si="2"/>
        <v>2214</v>
      </c>
      <c r="T22" s="18">
        <f>(S22*8)+(2079*4)</f>
        <v>26028</v>
      </c>
    </row>
    <row r="23" spans="1:20" ht="21" customHeight="1">
      <c r="A23" s="11"/>
      <c r="B23" s="16">
        <v>6</v>
      </c>
      <c r="C23" s="16" t="s">
        <v>70</v>
      </c>
      <c r="D23" s="16">
        <v>9</v>
      </c>
      <c r="E23" s="17">
        <v>2050</v>
      </c>
      <c r="F23" s="16">
        <v>0.9</v>
      </c>
      <c r="G23" s="17">
        <f t="shared" si="0"/>
        <v>1845</v>
      </c>
      <c r="H23" s="17">
        <f t="shared" si="1"/>
        <v>184.5</v>
      </c>
      <c r="I23" s="17"/>
      <c r="J23" s="17"/>
      <c r="K23" s="17"/>
      <c r="L23" s="17"/>
      <c r="M23" s="17"/>
      <c r="N23" s="17"/>
      <c r="O23" s="17">
        <f>G23*20%</f>
        <v>369</v>
      </c>
      <c r="P23" s="17"/>
      <c r="Q23" s="17"/>
      <c r="R23" s="17"/>
      <c r="S23" s="17">
        <f t="shared" si="2"/>
        <v>2398.5</v>
      </c>
      <c r="T23" s="18">
        <f>(S23*8)+(2079*4)</f>
        <v>27504</v>
      </c>
    </row>
    <row r="24" spans="1:20" ht="27" customHeight="1">
      <c r="A24" s="11"/>
      <c r="B24" s="16">
        <v>7</v>
      </c>
      <c r="C24" s="16" t="s">
        <v>26</v>
      </c>
      <c r="D24" s="16">
        <v>8</v>
      </c>
      <c r="E24" s="17">
        <v>1943</v>
      </c>
      <c r="F24" s="16">
        <v>0.9</v>
      </c>
      <c r="G24" s="17">
        <f t="shared" si="0"/>
        <v>1748.7</v>
      </c>
      <c r="H24" s="17">
        <f t="shared" si="1"/>
        <v>174.87</v>
      </c>
      <c r="I24" s="19"/>
      <c r="J24" s="17"/>
      <c r="K24" s="17"/>
      <c r="L24" s="17"/>
      <c r="M24" s="17"/>
      <c r="N24" s="17"/>
      <c r="O24" s="17"/>
      <c r="P24" s="17"/>
      <c r="Q24" s="17">
        <f>G24*10%</f>
        <v>174.87</v>
      </c>
      <c r="R24" s="17"/>
      <c r="S24" s="17">
        <f t="shared" si="2"/>
        <v>2098.44</v>
      </c>
      <c r="T24" s="18">
        <f>(S24*8)+('01,01,16'!S21*4)</f>
        <v>24671.52</v>
      </c>
    </row>
    <row r="25" spans="1:20" ht="15.75">
      <c r="A25" s="11"/>
      <c r="B25" s="16">
        <v>8</v>
      </c>
      <c r="C25" s="16" t="s">
        <v>38</v>
      </c>
      <c r="D25" s="16">
        <v>10</v>
      </c>
      <c r="E25" s="17">
        <v>2157</v>
      </c>
      <c r="F25" s="16">
        <v>1.25</v>
      </c>
      <c r="G25" s="17">
        <f t="shared" si="0"/>
        <v>2696.25</v>
      </c>
      <c r="H25" s="17">
        <f t="shared" si="1"/>
        <v>269.625</v>
      </c>
      <c r="I25" s="17"/>
      <c r="J25" s="17"/>
      <c r="K25" s="17"/>
      <c r="L25" s="17"/>
      <c r="M25" s="17"/>
      <c r="N25" s="17"/>
      <c r="O25" s="17"/>
      <c r="P25" s="17"/>
      <c r="Q25" s="17">
        <f>G25*10%</f>
        <v>269.625</v>
      </c>
      <c r="R25" s="17"/>
      <c r="S25" s="17">
        <f t="shared" si="2"/>
        <v>3235.5</v>
      </c>
      <c r="T25" s="18">
        <f>(S25*8)+('01,01,16'!S22*4)</f>
        <v>38040</v>
      </c>
    </row>
    <row r="26" spans="1:20" ht="15.75">
      <c r="A26" s="11"/>
      <c r="B26" s="16">
        <v>9</v>
      </c>
      <c r="C26" s="16" t="s">
        <v>10</v>
      </c>
      <c r="D26" s="16">
        <v>7</v>
      </c>
      <c r="E26" s="17">
        <v>1825</v>
      </c>
      <c r="F26" s="16">
        <v>1</v>
      </c>
      <c r="G26" s="17">
        <f t="shared" si="0"/>
        <v>1825</v>
      </c>
      <c r="H26" s="17"/>
      <c r="I26" s="17"/>
      <c r="J26" s="17"/>
      <c r="K26" s="17">
        <f>G26*10%</f>
        <v>182.5</v>
      </c>
      <c r="L26" s="17"/>
      <c r="M26" s="17"/>
      <c r="N26" s="17"/>
      <c r="O26" s="17">
        <f>G26*20%</f>
        <v>365</v>
      </c>
      <c r="P26" s="17"/>
      <c r="Q26" s="17"/>
      <c r="R26" s="17"/>
      <c r="S26" s="17">
        <f t="shared" si="2"/>
        <v>2372.5</v>
      </c>
      <c r="T26" s="18">
        <f>(S26*8)+('01,01,16'!S23*4)</f>
        <v>27892.800000000003</v>
      </c>
    </row>
    <row r="27" spans="1:20" ht="31.5">
      <c r="A27" s="11"/>
      <c r="B27" s="16">
        <v>10</v>
      </c>
      <c r="C27" s="16" t="s">
        <v>11</v>
      </c>
      <c r="D27" s="16">
        <v>5</v>
      </c>
      <c r="E27" s="17">
        <v>1612</v>
      </c>
      <c r="F27" s="16">
        <v>5</v>
      </c>
      <c r="G27" s="17">
        <f t="shared" si="0"/>
        <v>8060</v>
      </c>
      <c r="H27" s="17"/>
      <c r="I27" s="17"/>
      <c r="J27" s="17"/>
      <c r="K27" s="17">
        <f>G27*10%</f>
        <v>806</v>
      </c>
      <c r="L27" s="17"/>
      <c r="M27" s="17"/>
      <c r="N27" s="17"/>
      <c r="O27" s="17"/>
      <c r="P27" s="17"/>
      <c r="Q27" s="17"/>
      <c r="R27" s="17"/>
      <c r="S27" s="17">
        <f t="shared" si="2"/>
        <v>8866</v>
      </c>
      <c r="T27" s="18">
        <f>(S27*8)+('01,01,16'!S24*4)</f>
        <v>104236</v>
      </c>
    </row>
    <row r="28" spans="1:20" ht="15.75">
      <c r="A28" s="11"/>
      <c r="B28" s="16">
        <v>11</v>
      </c>
      <c r="C28" s="16" t="s">
        <v>12</v>
      </c>
      <c r="D28" s="16">
        <v>7</v>
      </c>
      <c r="E28" s="17">
        <v>1825</v>
      </c>
      <c r="F28" s="16">
        <v>1</v>
      </c>
      <c r="G28" s="17">
        <f t="shared" si="0"/>
        <v>1825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f t="shared" si="2"/>
        <v>1825</v>
      </c>
      <c r="T28" s="18">
        <f>(S28*8)+('01,01,16'!S25*4)</f>
        <v>21456</v>
      </c>
    </row>
    <row r="29" spans="1:20" ht="15.75">
      <c r="A29" s="11"/>
      <c r="B29" s="16">
        <v>12</v>
      </c>
      <c r="C29" s="16" t="s">
        <v>13</v>
      </c>
      <c r="D29" s="16">
        <v>4</v>
      </c>
      <c r="E29" s="17">
        <v>1543</v>
      </c>
      <c r="F29" s="16">
        <v>1</v>
      </c>
      <c r="G29" s="17">
        <f t="shared" si="0"/>
        <v>1543</v>
      </c>
      <c r="H29" s="17"/>
      <c r="I29" s="17"/>
      <c r="J29" s="17"/>
      <c r="K29" s="17"/>
      <c r="L29" s="17"/>
      <c r="M29" s="17">
        <f>G29*8%</f>
        <v>123.44</v>
      </c>
      <c r="N29" s="17"/>
      <c r="O29" s="17"/>
      <c r="P29" s="17"/>
      <c r="Q29" s="17"/>
      <c r="R29" s="17"/>
      <c r="S29" s="17">
        <f t="shared" si="2"/>
        <v>1666.44</v>
      </c>
      <c r="T29" s="18">
        <f>(S29*8)+('01,01,16'!S26*4)</f>
        <v>19440</v>
      </c>
    </row>
    <row r="30" spans="1:20" ht="15.75">
      <c r="A30" s="11"/>
      <c r="B30" s="16">
        <v>13</v>
      </c>
      <c r="C30" s="16" t="s">
        <v>13</v>
      </c>
      <c r="D30" s="16">
        <v>3</v>
      </c>
      <c r="E30" s="17">
        <v>1532</v>
      </c>
      <c r="F30" s="16">
        <v>1</v>
      </c>
      <c r="G30" s="17">
        <f t="shared" si="0"/>
        <v>1532</v>
      </c>
      <c r="H30" s="17"/>
      <c r="I30" s="17"/>
      <c r="J30" s="17"/>
      <c r="K30" s="17"/>
      <c r="L30" s="17"/>
      <c r="M30" s="17">
        <f>G30*8%</f>
        <v>122.56</v>
      </c>
      <c r="N30" s="17"/>
      <c r="O30" s="17"/>
      <c r="P30" s="17"/>
      <c r="Q30" s="17"/>
      <c r="R30" s="17"/>
      <c r="S30" s="17">
        <f t="shared" si="2"/>
        <v>1654.56</v>
      </c>
      <c r="T30" s="18">
        <f>(S30*8)+('01,01,16'!S27*4)</f>
        <v>19254.239999999998</v>
      </c>
    </row>
    <row r="31" spans="1:20" ht="15.75">
      <c r="A31" s="11"/>
      <c r="B31" s="16">
        <v>14</v>
      </c>
      <c r="C31" s="16" t="s">
        <v>36</v>
      </c>
      <c r="D31" s="16">
        <v>1</v>
      </c>
      <c r="E31" s="17">
        <v>1516</v>
      </c>
      <c r="F31" s="16">
        <v>0.5</v>
      </c>
      <c r="G31" s="17">
        <f t="shared" si="0"/>
        <v>758</v>
      </c>
      <c r="H31" s="17"/>
      <c r="I31" s="17"/>
      <c r="J31" s="17"/>
      <c r="K31" s="17">
        <f>G31*10%</f>
        <v>75.8</v>
      </c>
      <c r="L31" s="17"/>
      <c r="M31" s="17"/>
      <c r="N31" s="17"/>
      <c r="O31" s="17"/>
      <c r="P31" s="17"/>
      <c r="Q31" s="17"/>
      <c r="R31" s="17"/>
      <c r="S31" s="17">
        <f t="shared" si="2"/>
        <v>833.8</v>
      </c>
      <c r="T31" s="18">
        <f>(S31*8)+('01,01,16'!S28*4)</f>
        <v>9702</v>
      </c>
    </row>
    <row r="32" spans="1:20" ht="15.75">
      <c r="A32" s="11"/>
      <c r="B32" s="16">
        <v>15</v>
      </c>
      <c r="C32" s="16" t="s">
        <v>14</v>
      </c>
      <c r="D32" s="16">
        <v>1</v>
      </c>
      <c r="E32" s="17">
        <v>1516</v>
      </c>
      <c r="F32" s="16">
        <v>1</v>
      </c>
      <c r="G32" s="17">
        <f t="shared" si="0"/>
        <v>1516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f t="shared" si="2"/>
        <v>1516</v>
      </c>
      <c r="T32" s="18">
        <f>(S32*8)+('01,01,16'!S29*4)</f>
        <v>17640</v>
      </c>
    </row>
    <row r="33" spans="1:20" ht="31.5">
      <c r="A33" s="11"/>
      <c r="B33" s="16">
        <v>16</v>
      </c>
      <c r="C33" s="16" t="s">
        <v>39</v>
      </c>
      <c r="D33" s="16">
        <v>2</v>
      </c>
      <c r="E33" s="17">
        <v>1521</v>
      </c>
      <c r="F33" s="16">
        <v>1</v>
      </c>
      <c r="G33" s="17">
        <f t="shared" si="0"/>
        <v>1521</v>
      </c>
      <c r="H33" s="17"/>
      <c r="I33" s="17"/>
      <c r="J33" s="17"/>
      <c r="K33" s="17"/>
      <c r="L33" s="17"/>
      <c r="M33" s="17">
        <f>G33*4%</f>
        <v>60.84</v>
      </c>
      <c r="N33" s="17"/>
      <c r="O33" s="17"/>
      <c r="P33" s="17"/>
      <c r="Q33" s="17"/>
      <c r="R33" s="17"/>
      <c r="S33" s="17">
        <f t="shared" si="2"/>
        <v>1581.84</v>
      </c>
      <c r="T33" s="18">
        <f>(S33*8)+('01,01,16'!S30*4)</f>
        <v>18408</v>
      </c>
    </row>
    <row r="34" spans="1:20" ht="31.5">
      <c r="A34" s="11"/>
      <c r="B34" s="16">
        <v>17</v>
      </c>
      <c r="C34" s="16" t="s">
        <v>46</v>
      </c>
      <c r="D34" s="16">
        <v>10</v>
      </c>
      <c r="E34" s="17">
        <v>2157</v>
      </c>
      <c r="F34" s="16">
        <v>1</v>
      </c>
      <c r="G34" s="17">
        <f t="shared" si="0"/>
        <v>2157</v>
      </c>
      <c r="H34" s="17">
        <f>G34*10%</f>
        <v>215.70000000000002</v>
      </c>
      <c r="I34" s="17"/>
      <c r="J34" s="17"/>
      <c r="K34" s="17"/>
      <c r="L34" s="17"/>
      <c r="M34" s="17"/>
      <c r="N34" s="17"/>
      <c r="O34" s="17">
        <f>G34*20%</f>
        <v>431.40000000000003</v>
      </c>
      <c r="P34" s="17"/>
      <c r="Q34" s="17"/>
      <c r="R34" s="17"/>
      <c r="S34" s="17">
        <f t="shared" si="2"/>
        <v>2804.1</v>
      </c>
      <c r="T34" s="18">
        <f>(S34*8)+('01,01,16'!S31*4)</f>
        <v>32968</v>
      </c>
    </row>
    <row r="35" spans="1:20" ht="15.75">
      <c r="A35" s="11"/>
      <c r="B35" s="16">
        <v>18</v>
      </c>
      <c r="C35" s="16" t="s">
        <v>15</v>
      </c>
      <c r="D35" s="16">
        <v>2</v>
      </c>
      <c r="E35" s="17">
        <v>1521</v>
      </c>
      <c r="F35" s="16">
        <v>1</v>
      </c>
      <c r="G35" s="17">
        <f t="shared" si="0"/>
        <v>1521</v>
      </c>
      <c r="H35" s="17"/>
      <c r="I35" s="17"/>
      <c r="J35" s="17"/>
      <c r="K35" s="17"/>
      <c r="L35" s="17">
        <f>G35*40%</f>
        <v>608.4</v>
      </c>
      <c r="M35" s="17"/>
      <c r="N35" s="17"/>
      <c r="O35" s="17"/>
      <c r="P35" s="17"/>
      <c r="Q35" s="17"/>
      <c r="R35" s="17"/>
      <c r="S35" s="17">
        <f t="shared" si="2"/>
        <v>2129.4</v>
      </c>
      <c r="T35" s="18">
        <f>(S35*8)+('01,01,16'!S32*4)</f>
        <v>24780</v>
      </c>
    </row>
    <row r="36" spans="1:20" ht="15.75">
      <c r="A36" s="11"/>
      <c r="B36" s="16">
        <v>19</v>
      </c>
      <c r="C36" s="16" t="s">
        <v>34</v>
      </c>
      <c r="D36" s="16">
        <v>1</v>
      </c>
      <c r="E36" s="17">
        <v>1516</v>
      </c>
      <c r="F36" s="16">
        <v>0.5</v>
      </c>
      <c r="G36" s="17">
        <f t="shared" si="0"/>
        <v>758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f t="shared" si="2"/>
        <v>758</v>
      </c>
      <c r="T36" s="18">
        <f>(S36*8)+('01,01,16'!S33*4)</f>
        <v>8820</v>
      </c>
    </row>
    <row r="37" spans="1:20" ht="31.5">
      <c r="A37" s="11"/>
      <c r="B37" s="16">
        <v>20</v>
      </c>
      <c r="C37" s="16" t="s">
        <v>35</v>
      </c>
      <c r="D37" s="16">
        <v>2</v>
      </c>
      <c r="E37" s="17">
        <v>1521</v>
      </c>
      <c r="F37" s="16">
        <v>1</v>
      </c>
      <c r="G37" s="17">
        <f t="shared" si="0"/>
        <v>1521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f t="shared" si="2"/>
        <v>1521</v>
      </c>
      <c r="T37" s="18">
        <f>(S37*8)+('01,01,16'!S34*4)</f>
        <v>17700</v>
      </c>
    </row>
    <row r="38" spans="1:20" ht="31.5">
      <c r="A38" s="11"/>
      <c r="B38" s="16">
        <v>21</v>
      </c>
      <c r="C38" s="16" t="s">
        <v>16</v>
      </c>
      <c r="D38" s="16">
        <v>1</v>
      </c>
      <c r="E38" s="17">
        <v>1516</v>
      </c>
      <c r="F38" s="16">
        <v>0.9</v>
      </c>
      <c r="G38" s="17">
        <f t="shared" si="0"/>
        <v>1364.4</v>
      </c>
      <c r="H38" s="17"/>
      <c r="I38" s="17"/>
      <c r="J38" s="17"/>
      <c r="K38" s="17">
        <f>G38*10%</f>
        <v>136.44000000000003</v>
      </c>
      <c r="L38" s="17"/>
      <c r="M38" s="17"/>
      <c r="N38" s="17"/>
      <c r="O38" s="17"/>
      <c r="P38" s="17"/>
      <c r="Q38" s="17"/>
      <c r="R38" s="17"/>
      <c r="S38" s="17">
        <f t="shared" si="2"/>
        <v>1500.8400000000001</v>
      </c>
      <c r="T38" s="18">
        <f>(S38*8)+('01,01,16'!S35*4)</f>
        <v>17463.600000000002</v>
      </c>
    </row>
    <row r="39" spans="1:20" ht="15.75">
      <c r="A39" s="11"/>
      <c r="B39" s="1"/>
      <c r="C39" s="1" t="s">
        <v>2</v>
      </c>
      <c r="D39" s="1"/>
      <c r="E39" s="19">
        <f aca="true" t="shared" si="3" ref="E39:Q39">SUM(E18:E38)</f>
        <v>38303</v>
      </c>
      <c r="F39" s="1">
        <f t="shared" si="3"/>
        <v>27.049999999999997</v>
      </c>
      <c r="G39" s="19">
        <f t="shared" si="3"/>
        <v>50363.25000000001</v>
      </c>
      <c r="H39" s="19">
        <f t="shared" si="3"/>
        <v>2661.8849999999998</v>
      </c>
      <c r="I39" s="19">
        <f t="shared" si="3"/>
        <v>0</v>
      </c>
      <c r="J39" s="19">
        <f t="shared" si="3"/>
        <v>0</v>
      </c>
      <c r="K39" s="19">
        <f t="shared" si="3"/>
        <v>1200.74</v>
      </c>
      <c r="L39" s="19">
        <f t="shared" si="3"/>
        <v>608.4</v>
      </c>
      <c r="M39" s="19">
        <f t="shared" si="3"/>
        <v>306.84000000000003</v>
      </c>
      <c r="N39" s="19">
        <f t="shared" si="3"/>
        <v>0</v>
      </c>
      <c r="O39" s="19">
        <f t="shared" si="3"/>
        <v>1973.7800000000002</v>
      </c>
      <c r="P39" s="19">
        <f t="shared" si="3"/>
        <v>2520.72</v>
      </c>
      <c r="Q39" s="19">
        <f t="shared" si="3"/>
        <v>1017.255</v>
      </c>
      <c r="R39" s="19"/>
      <c r="S39" s="19">
        <f>SUM(S18:S38)</f>
        <v>60652.869999999995</v>
      </c>
      <c r="T39" s="19">
        <f>SUM(T18:T38)</f>
        <v>710090.72</v>
      </c>
    </row>
    <row r="40" spans="1:20" ht="15.75">
      <c r="A40" s="11"/>
      <c r="B40" s="13"/>
      <c r="C40" s="13"/>
      <c r="D40" s="13"/>
      <c r="E40" s="14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11"/>
      <c r="B41" s="13"/>
      <c r="C41" s="13"/>
      <c r="D41" s="13"/>
      <c r="E41" s="14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0" customHeight="1">
      <c r="A42" s="11"/>
      <c r="B42" s="13"/>
      <c r="C42" s="27" t="s">
        <v>49</v>
      </c>
      <c r="D42" s="27"/>
      <c r="E42" s="27"/>
      <c r="F42" s="27"/>
      <c r="G42" s="20"/>
      <c r="H42" s="14"/>
      <c r="I42" s="14"/>
      <c r="J42" s="14"/>
      <c r="K42" s="14"/>
      <c r="L42" s="14"/>
      <c r="M42" s="14"/>
      <c r="N42" s="14"/>
      <c r="O42" s="28" t="s">
        <v>50</v>
      </c>
      <c r="P42" s="28"/>
      <c r="Q42" s="14"/>
      <c r="R42" s="14"/>
      <c r="S42" s="14"/>
      <c r="T42" s="14"/>
    </row>
    <row r="43" spans="1:20" ht="15.75">
      <c r="A43" s="11"/>
      <c r="B43" s="13"/>
      <c r="C43" s="13"/>
      <c r="D43" s="13"/>
      <c r="E43" s="14"/>
      <c r="F43" s="13"/>
      <c r="G43" s="14"/>
      <c r="H43" s="21"/>
      <c r="I43" s="14"/>
      <c r="J43" s="21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.75">
      <c r="A44" s="11"/>
      <c r="B44" s="13"/>
      <c r="C44" s="13"/>
      <c r="D44" s="13"/>
      <c r="E44" s="14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31.5" customHeight="1">
      <c r="A45" s="11"/>
      <c r="B45" s="13"/>
      <c r="C45" s="27" t="s">
        <v>20</v>
      </c>
      <c r="D45" s="27"/>
      <c r="E45" s="27"/>
      <c r="F45" s="27"/>
      <c r="G45" s="14"/>
      <c r="H45" s="20"/>
      <c r="I45" s="14"/>
      <c r="J45" s="20"/>
      <c r="K45" s="14"/>
      <c r="L45" s="14"/>
      <c r="M45" s="14"/>
      <c r="N45" s="14"/>
      <c r="O45" s="28" t="s">
        <v>24</v>
      </c>
      <c r="P45" s="28"/>
      <c r="Q45" s="14"/>
      <c r="R45" s="14"/>
      <c r="S45" s="14"/>
      <c r="T45" s="14"/>
    </row>
    <row r="46" spans="1:20" ht="15.75">
      <c r="A46" s="11"/>
      <c r="B46" s="13"/>
      <c r="C46" s="13"/>
      <c r="D46" s="13"/>
      <c r="E46" s="14"/>
      <c r="F46" s="13"/>
      <c r="G46" s="2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</sheetData>
  <sheetProtection/>
  <mergeCells count="30">
    <mergeCell ref="B9:E9"/>
    <mergeCell ref="M8:U8"/>
    <mergeCell ref="M9:U9"/>
    <mergeCell ref="P7:W7"/>
    <mergeCell ref="P1:U1"/>
    <mergeCell ref="S2:U2"/>
    <mergeCell ref="S3:U3"/>
    <mergeCell ref="S5:T5"/>
    <mergeCell ref="Q11:S11"/>
    <mergeCell ref="G12:P12"/>
    <mergeCell ref="J13:M13"/>
    <mergeCell ref="M10:U10"/>
    <mergeCell ref="T11:V11"/>
    <mergeCell ref="P6:T6"/>
    <mergeCell ref="C42:F42"/>
    <mergeCell ref="O42:P42"/>
    <mergeCell ref="B15:B17"/>
    <mergeCell ref="C15:C17"/>
    <mergeCell ref="F15:F17"/>
    <mergeCell ref="G15:G17"/>
    <mergeCell ref="C45:F45"/>
    <mergeCell ref="O45:P45"/>
    <mergeCell ref="S15:S17"/>
    <mergeCell ref="T15:T17"/>
    <mergeCell ref="J16:J17"/>
    <mergeCell ref="O16:O17"/>
    <mergeCell ref="P16:P17"/>
    <mergeCell ref="Q16:Q17"/>
    <mergeCell ref="J15:M15"/>
    <mergeCell ref="O15:R15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44"/>
  <sheetViews>
    <sheetView view="pageBreakPreview" zoomScale="60" zoomScalePageLayoutView="0" workbookViewId="0" topLeftCell="A1">
      <selection activeCell="B37" sqref="B37"/>
    </sheetView>
  </sheetViews>
  <sheetFormatPr defaultColWidth="9.00390625" defaultRowHeight="12.75"/>
  <cols>
    <col min="3" max="3" width="21.125" style="0" customWidth="1"/>
    <col min="4" max="4" width="5.125" style="0" customWidth="1"/>
    <col min="5" max="5" width="12.75390625" style="0" customWidth="1"/>
    <col min="6" max="6" width="9.25390625" style="0" bestFit="1" customWidth="1"/>
    <col min="7" max="7" width="12.625" style="0" customWidth="1"/>
    <col min="8" max="8" width="13.25390625" style="0" customWidth="1"/>
    <col min="9" max="9" width="0.12890625" style="0" customWidth="1"/>
    <col min="10" max="10" width="7.375" style="0" customWidth="1"/>
    <col min="11" max="11" width="9.375" style="0" bestFit="1" customWidth="1"/>
    <col min="12" max="12" width="10.625" style="0" customWidth="1"/>
    <col min="13" max="13" width="9.25390625" style="0" customWidth="1"/>
    <col min="14" max="14" width="7.875" style="0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5" spans="2:20" ht="15">
      <c r="B5" s="11"/>
      <c r="C5" s="11" t="s">
        <v>29</v>
      </c>
      <c r="D5" s="11"/>
      <c r="E5" s="11"/>
      <c r="F5" s="11"/>
      <c r="M5" s="11"/>
      <c r="N5" s="11"/>
      <c r="O5" s="11"/>
      <c r="P5" s="44" t="s">
        <v>32</v>
      </c>
      <c r="Q5" s="44"/>
      <c r="R5" s="44"/>
      <c r="S5" s="44"/>
      <c r="T5" s="44"/>
    </row>
    <row r="6" spans="2:20" ht="14.25">
      <c r="B6" s="25" t="s">
        <v>45</v>
      </c>
      <c r="C6" s="25"/>
      <c r="D6" s="25"/>
      <c r="E6" s="25"/>
      <c r="F6" s="25"/>
      <c r="M6" s="41" t="s">
        <v>45</v>
      </c>
      <c r="N6" s="41"/>
      <c r="O6" s="41"/>
      <c r="P6" s="41"/>
      <c r="Q6" s="41"/>
      <c r="R6" s="41"/>
      <c r="S6" s="41"/>
      <c r="T6" s="41"/>
    </row>
    <row r="7" spans="2:20" ht="14.25">
      <c r="B7" s="45" t="s">
        <v>71</v>
      </c>
      <c r="C7" s="45"/>
      <c r="D7" s="45"/>
      <c r="E7" s="45"/>
      <c r="F7" s="25"/>
      <c r="M7" s="41" t="s">
        <v>72</v>
      </c>
      <c r="N7" s="41"/>
      <c r="O7" s="41"/>
      <c r="P7" s="41"/>
      <c r="Q7" s="41"/>
      <c r="R7" s="41"/>
      <c r="S7" s="41"/>
      <c r="T7" s="41"/>
    </row>
    <row r="8" spans="2:20" ht="14.25">
      <c r="B8" s="25" t="s">
        <v>30</v>
      </c>
      <c r="C8" s="25"/>
      <c r="D8" s="25"/>
      <c r="E8" s="25"/>
      <c r="F8" s="25"/>
      <c r="M8" s="41" t="s">
        <v>48</v>
      </c>
      <c r="N8" s="41"/>
      <c r="O8" s="41"/>
      <c r="P8" s="41"/>
      <c r="Q8" s="41"/>
      <c r="R8" s="41"/>
      <c r="S8" s="41"/>
      <c r="T8" s="41"/>
    </row>
    <row r="9" spans="2:20" ht="14.25">
      <c r="B9" s="25"/>
      <c r="C9" s="25"/>
      <c r="D9" s="25"/>
      <c r="E9" s="25" t="s">
        <v>31</v>
      </c>
      <c r="F9" s="25"/>
      <c r="M9" s="25"/>
      <c r="N9" s="25"/>
      <c r="O9" s="25"/>
      <c r="P9" s="25"/>
      <c r="Q9" s="41" t="s">
        <v>23</v>
      </c>
      <c r="R9" s="41"/>
      <c r="S9" s="41"/>
      <c r="T9" s="25"/>
    </row>
    <row r="10" spans="1:20" ht="15.75">
      <c r="A10" s="11"/>
      <c r="B10" s="10"/>
      <c r="C10" s="10"/>
      <c r="D10" s="10"/>
      <c r="E10" s="10"/>
      <c r="F10" s="10"/>
      <c r="G10" s="42" t="s">
        <v>64</v>
      </c>
      <c r="H10" s="42"/>
      <c r="I10" s="42"/>
      <c r="J10" s="42"/>
      <c r="K10" s="42"/>
      <c r="L10" s="42"/>
      <c r="M10" s="42"/>
      <c r="N10" s="42"/>
      <c r="O10" s="42"/>
      <c r="P10" s="42"/>
      <c r="Q10" s="10"/>
      <c r="R10" s="10"/>
      <c r="S10" s="10"/>
      <c r="T10" s="10"/>
    </row>
    <row r="11" spans="1:20" ht="15.75">
      <c r="A11" s="11"/>
      <c r="B11" s="24" t="s">
        <v>65</v>
      </c>
      <c r="C11" s="24"/>
      <c r="D11" s="24"/>
      <c r="E11" s="24"/>
      <c r="F11" s="25" t="s">
        <v>66</v>
      </c>
      <c r="G11" s="9"/>
      <c r="H11" s="9"/>
      <c r="I11" s="9"/>
      <c r="J11" s="42" t="s">
        <v>17</v>
      </c>
      <c r="K11" s="42"/>
      <c r="L11" s="42"/>
      <c r="M11" s="42"/>
      <c r="N11" s="15" t="s">
        <v>28</v>
      </c>
      <c r="O11" s="25" t="s">
        <v>65</v>
      </c>
      <c r="P11" s="25"/>
      <c r="Q11" s="11"/>
      <c r="R11" s="11"/>
      <c r="S11" s="25" t="s">
        <v>66</v>
      </c>
      <c r="T11" s="9"/>
    </row>
    <row r="12" spans="1:20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7" customHeight="1">
      <c r="A13" s="11"/>
      <c r="B13" s="29" t="s">
        <v>0</v>
      </c>
      <c r="C13" s="29" t="s">
        <v>3</v>
      </c>
      <c r="D13" s="1" t="s">
        <v>69</v>
      </c>
      <c r="E13" s="1" t="s">
        <v>18</v>
      </c>
      <c r="F13" s="29" t="s">
        <v>55</v>
      </c>
      <c r="G13" s="38" t="s">
        <v>56</v>
      </c>
      <c r="H13" s="5" t="s">
        <v>52</v>
      </c>
      <c r="I13" s="5"/>
      <c r="J13" s="36" t="s">
        <v>7</v>
      </c>
      <c r="K13" s="36"/>
      <c r="L13" s="36"/>
      <c r="M13" s="36"/>
      <c r="N13" s="8"/>
      <c r="O13" s="37" t="s">
        <v>6</v>
      </c>
      <c r="P13" s="37"/>
      <c r="Q13" s="37"/>
      <c r="R13" s="37"/>
      <c r="S13" s="29" t="s">
        <v>1</v>
      </c>
      <c r="T13" s="30" t="s">
        <v>8</v>
      </c>
    </row>
    <row r="14" spans="1:20" ht="47.25">
      <c r="A14" s="11"/>
      <c r="B14" s="29"/>
      <c r="C14" s="29"/>
      <c r="D14" s="1" t="s">
        <v>68</v>
      </c>
      <c r="E14" s="1" t="s">
        <v>19</v>
      </c>
      <c r="F14" s="29"/>
      <c r="G14" s="39"/>
      <c r="H14" s="6" t="s">
        <v>61</v>
      </c>
      <c r="I14" s="6"/>
      <c r="J14" s="33"/>
      <c r="K14" s="4" t="s">
        <v>58</v>
      </c>
      <c r="L14" s="4" t="s">
        <v>57</v>
      </c>
      <c r="M14" s="4" t="s">
        <v>58</v>
      </c>
      <c r="N14" s="4"/>
      <c r="O14" s="34">
        <v>0.2</v>
      </c>
      <c r="P14" s="33">
        <v>0.3</v>
      </c>
      <c r="Q14" s="34">
        <v>0.1</v>
      </c>
      <c r="R14" s="2"/>
      <c r="S14" s="29"/>
      <c r="T14" s="31"/>
    </row>
    <row r="15" spans="1:20" ht="15.75">
      <c r="A15" s="11"/>
      <c r="B15" s="29"/>
      <c r="C15" s="29"/>
      <c r="D15" s="1"/>
      <c r="E15" s="1"/>
      <c r="F15" s="29"/>
      <c r="G15" s="40"/>
      <c r="H15" s="7"/>
      <c r="I15" s="7"/>
      <c r="J15" s="29"/>
      <c r="K15" s="23">
        <v>0.1</v>
      </c>
      <c r="L15" s="23">
        <v>0.4</v>
      </c>
      <c r="M15" s="23">
        <v>0.08</v>
      </c>
      <c r="N15" s="3"/>
      <c r="O15" s="32"/>
      <c r="P15" s="29"/>
      <c r="Q15" s="35"/>
      <c r="R15" s="1"/>
      <c r="S15" s="29"/>
      <c r="T15" s="32"/>
    </row>
    <row r="16" spans="1:20" ht="20.25" customHeight="1">
      <c r="A16" s="11"/>
      <c r="B16" s="16">
        <v>1</v>
      </c>
      <c r="C16" s="16" t="s">
        <v>9</v>
      </c>
      <c r="D16" s="16">
        <v>11</v>
      </c>
      <c r="E16" s="17">
        <v>2334</v>
      </c>
      <c r="F16" s="16">
        <v>3.6</v>
      </c>
      <c r="G16" s="17">
        <f aca="true" t="shared" si="0" ref="G16:G36">E16*F16</f>
        <v>8402.4</v>
      </c>
      <c r="H16" s="17">
        <f aca="true" t="shared" si="1" ref="H16:H23">G16*10%</f>
        <v>840.24</v>
      </c>
      <c r="I16" s="17"/>
      <c r="J16" s="17"/>
      <c r="K16" s="17"/>
      <c r="L16" s="17"/>
      <c r="M16" s="17"/>
      <c r="N16" s="17"/>
      <c r="O16" s="17"/>
      <c r="P16" s="17">
        <f>G16*30%</f>
        <v>2520.72</v>
      </c>
      <c r="Q16" s="17"/>
      <c r="R16" s="17"/>
      <c r="S16" s="17">
        <f aca="true" t="shared" si="2" ref="S16:S36">SUM(G16:Q16)</f>
        <v>11763.359999999999</v>
      </c>
      <c r="T16" s="18">
        <f>(S16*8)+('01,01,16'!S16*4)</f>
        <v>127265.04</v>
      </c>
    </row>
    <row r="17" spans="1:20" ht="17.25" customHeight="1">
      <c r="A17" s="11"/>
      <c r="B17" s="16">
        <v>2</v>
      </c>
      <c r="C17" s="16" t="str">
        <f>C19</f>
        <v>Вихователь</v>
      </c>
      <c r="D17" s="16">
        <v>11</v>
      </c>
      <c r="E17" s="17">
        <v>2334</v>
      </c>
      <c r="F17" s="16">
        <v>0.9</v>
      </c>
      <c r="G17" s="17">
        <f t="shared" si="0"/>
        <v>2100.6</v>
      </c>
      <c r="H17" s="17">
        <f t="shared" si="1"/>
        <v>210.06</v>
      </c>
      <c r="I17" s="17"/>
      <c r="J17" s="17"/>
      <c r="K17" s="17"/>
      <c r="L17" s="17"/>
      <c r="M17" s="17"/>
      <c r="N17" s="17"/>
      <c r="O17" s="17">
        <f>G17*20%</f>
        <v>420.12</v>
      </c>
      <c r="P17" s="17"/>
      <c r="Q17" s="17"/>
      <c r="R17" s="17"/>
      <c r="S17" s="17">
        <f t="shared" si="2"/>
        <v>2730.7799999999997</v>
      </c>
      <c r="T17" s="18">
        <f>(S17*8)+('01,01,16'!S17*4)</f>
        <v>42372.72</v>
      </c>
    </row>
    <row r="18" spans="1:20" ht="21" customHeight="1">
      <c r="A18" s="11"/>
      <c r="B18" s="16">
        <v>3</v>
      </c>
      <c r="C18" s="16" t="s">
        <v>9</v>
      </c>
      <c r="D18" s="16">
        <v>10</v>
      </c>
      <c r="E18" s="17">
        <v>2157</v>
      </c>
      <c r="F18" s="16">
        <v>1.8</v>
      </c>
      <c r="G18" s="17">
        <f t="shared" si="0"/>
        <v>3882.6</v>
      </c>
      <c r="H18" s="17">
        <f t="shared" si="1"/>
        <v>388.26</v>
      </c>
      <c r="I18" s="17"/>
      <c r="J18" s="17"/>
      <c r="K18" s="17"/>
      <c r="L18" s="17"/>
      <c r="M18" s="17"/>
      <c r="N18" s="17"/>
      <c r="O18" s="17"/>
      <c r="P18" s="17"/>
      <c r="Q18" s="17">
        <f>G18*10%</f>
        <v>388.26</v>
      </c>
      <c r="R18" s="17"/>
      <c r="S18" s="17">
        <f t="shared" si="2"/>
        <v>4659.12</v>
      </c>
      <c r="T18" s="18">
        <f>(S18*8)+('01,01,16'!S18*4)</f>
        <v>54777.600000000006</v>
      </c>
    </row>
    <row r="19" spans="1:20" ht="20.25" customHeight="1">
      <c r="A19" s="11"/>
      <c r="B19" s="16">
        <v>4</v>
      </c>
      <c r="C19" s="16" t="s">
        <v>9</v>
      </c>
      <c r="D19" s="16">
        <v>10</v>
      </c>
      <c r="E19" s="17">
        <v>2157</v>
      </c>
      <c r="F19" s="16">
        <v>0.9</v>
      </c>
      <c r="G19" s="17">
        <f t="shared" si="0"/>
        <v>1941.3</v>
      </c>
      <c r="H19" s="17">
        <f t="shared" si="1"/>
        <v>194.13</v>
      </c>
      <c r="I19" s="17"/>
      <c r="J19" s="17"/>
      <c r="K19" s="17"/>
      <c r="L19" s="17"/>
      <c r="M19" s="17"/>
      <c r="N19" s="17"/>
      <c r="O19" s="17">
        <f>G19*20%</f>
        <v>388.26</v>
      </c>
      <c r="P19" s="17"/>
      <c r="Q19" s="17"/>
      <c r="R19" s="17"/>
      <c r="S19" s="17">
        <f t="shared" si="2"/>
        <v>2523.6899999999996</v>
      </c>
      <c r="T19" s="18">
        <f>(S19*8)+('01,01,16'!S19*4)</f>
        <v>29671.199999999997</v>
      </c>
    </row>
    <row r="20" spans="1:20" ht="21" customHeight="1">
      <c r="A20" s="11"/>
      <c r="B20" s="16">
        <v>5</v>
      </c>
      <c r="C20" s="16" t="s">
        <v>9</v>
      </c>
      <c r="D20" s="16">
        <v>9</v>
      </c>
      <c r="E20" s="17">
        <v>2050</v>
      </c>
      <c r="F20" s="16">
        <v>0.9</v>
      </c>
      <c r="G20" s="17">
        <f t="shared" si="0"/>
        <v>1845</v>
      </c>
      <c r="H20" s="17">
        <f t="shared" si="1"/>
        <v>184.5</v>
      </c>
      <c r="I20" s="17"/>
      <c r="J20" s="17"/>
      <c r="K20" s="17"/>
      <c r="L20" s="17"/>
      <c r="M20" s="17"/>
      <c r="N20" s="17"/>
      <c r="O20" s="17"/>
      <c r="P20" s="17"/>
      <c r="Q20" s="17">
        <f>G20*10%</f>
        <v>184.5</v>
      </c>
      <c r="R20" s="17"/>
      <c r="S20" s="17">
        <f t="shared" si="2"/>
        <v>2214</v>
      </c>
      <c r="T20" s="18">
        <f>(S20*8)+(2079*4)</f>
        <v>26028</v>
      </c>
    </row>
    <row r="21" spans="1:20" ht="21" customHeight="1">
      <c r="A21" s="11"/>
      <c r="B21" s="16">
        <v>6</v>
      </c>
      <c r="C21" s="16" t="s">
        <v>70</v>
      </c>
      <c r="D21" s="16">
        <v>9</v>
      </c>
      <c r="E21" s="17">
        <v>2050</v>
      </c>
      <c r="F21" s="16">
        <v>0.9</v>
      </c>
      <c r="G21" s="17">
        <f t="shared" si="0"/>
        <v>1845</v>
      </c>
      <c r="H21" s="17">
        <f t="shared" si="1"/>
        <v>184.5</v>
      </c>
      <c r="I21" s="17"/>
      <c r="J21" s="17"/>
      <c r="K21" s="17"/>
      <c r="L21" s="17"/>
      <c r="M21" s="17"/>
      <c r="N21" s="17"/>
      <c r="O21" s="17">
        <f>G21*20%</f>
        <v>369</v>
      </c>
      <c r="P21" s="17"/>
      <c r="Q21" s="17"/>
      <c r="R21" s="17"/>
      <c r="S21" s="17">
        <f t="shared" si="2"/>
        <v>2398.5</v>
      </c>
      <c r="T21" s="18">
        <f>(S21*8)+(2079*4)</f>
        <v>27504</v>
      </c>
    </row>
    <row r="22" spans="1:20" ht="27" customHeight="1">
      <c r="A22" s="11"/>
      <c r="B22" s="16">
        <v>7</v>
      </c>
      <c r="C22" s="16" t="s">
        <v>26</v>
      </c>
      <c r="D22" s="16">
        <v>8</v>
      </c>
      <c r="E22" s="17">
        <v>1943</v>
      </c>
      <c r="F22" s="16">
        <v>0.9</v>
      </c>
      <c r="G22" s="17">
        <f t="shared" si="0"/>
        <v>1748.7</v>
      </c>
      <c r="H22" s="17">
        <f t="shared" si="1"/>
        <v>174.87</v>
      </c>
      <c r="I22" s="19"/>
      <c r="J22" s="17"/>
      <c r="K22" s="17"/>
      <c r="L22" s="17"/>
      <c r="M22" s="17"/>
      <c r="N22" s="17"/>
      <c r="O22" s="17"/>
      <c r="P22" s="17"/>
      <c r="Q22" s="17">
        <f>G22*10%</f>
        <v>174.87</v>
      </c>
      <c r="R22" s="17"/>
      <c r="S22" s="17">
        <f t="shared" si="2"/>
        <v>2098.44</v>
      </c>
      <c r="T22" s="18">
        <f>(S22*8)+('01,01,16'!S21*4)</f>
        <v>24671.52</v>
      </c>
    </row>
    <row r="23" spans="1:20" ht="15.75">
      <c r="A23" s="11"/>
      <c r="B23" s="16">
        <v>8</v>
      </c>
      <c r="C23" s="16" t="s">
        <v>38</v>
      </c>
      <c r="D23" s="16">
        <v>10</v>
      </c>
      <c r="E23" s="17">
        <v>2157</v>
      </c>
      <c r="F23" s="16">
        <v>1.25</v>
      </c>
      <c r="G23" s="17">
        <f t="shared" si="0"/>
        <v>2696.25</v>
      </c>
      <c r="H23" s="17">
        <f t="shared" si="1"/>
        <v>269.625</v>
      </c>
      <c r="I23" s="17"/>
      <c r="J23" s="17"/>
      <c r="K23" s="17"/>
      <c r="L23" s="17"/>
      <c r="M23" s="17"/>
      <c r="N23" s="17"/>
      <c r="O23" s="17"/>
      <c r="P23" s="17"/>
      <c r="Q23" s="17">
        <f>G23*10%</f>
        <v>269.625</v>
      </c>
      <c r="R23" s="17"/>
      <c r="S23" s="17">
        <f t="shared" si="2"/>
        <v>3235.5</v>
      </c>
      <c r="T23" s="18">
        <f>(S23*8)+('01,01,16'!S22*4)</f>
        <v>38040</v>
      </c>
    </row>
    <row r="24" spans="1:20" ht="15.75">
      <c r="A24" s="11"/>
      <c r="B24" s="16">
        <v>9</v>
      </c>
      <c r="C24" s="16" t="s">
        <v>10</v>
      </c>
      <c r="D24" s="16">
        <v>7</v>
      </c>
      <c r="E24" s="17">
        <v>1825</v>
      </c>
      <c r="F24" s="16">
        <v>1</v>
      </c>
      <c r="G24" s="17">
        <f t="shared" si="0"/>
        <v>1825</v>
      </c>
      <c r="H24" s="17"/>
      <c r="I24" s="17"/>
      <c r="J24" s="17"/>
      <c r="K24" s="17">
        <f>G24*10%</f>
        <v>182.5</v>
      </c>
      <c r="L24" s="17"/>
      <c r="M24" s="17"/>
      <c r="N24" s="17"/>
      <c r="O24" s="17">
        <f>G24*20%</f>
        <v>365</v>
      </c>
      <c r="P24" s="17"/>
      <c r="Q24" s="17"/>
      <c r="R24" s="17"/>
      <c r="S24" s="17">
        <f t="shared" si="2"/>
        <v>2372.5</v>
      </c>
      <c r="T24" s="18">
        <f>(S24*8)+('01,01,16'!S23*4)</f>
        <v>27892.800000000003</v>
      </c>
    </row>
    <row r="25" spans="1:20" ht="31.5">
      <c r="A25" s="11"/>
      <c r="B25" s="16">
        <v>10</v>
      </c>
      <c r="C25" s="16" t="s">
        <v>11</v>
      </c>
      <c r="D25" s="16">
        <v>5</v>
      </c>
      <c r="E25" s="17">
        <v>1612</v>
      </c>
      <c r="F25" s="16">
        <v>5</v>
      </c>
      <c r="G25" s="17">
        <f t="shared" si="0"/>
        <v>8060</v>
      </c>
      <c r="H25" s="17"/>
      <c r="I25" s="17"/>
      <c r="J25" s="17"/>
      <c r="K25" s="17">
        <f>G25*10%</f>
        <v>806</v>
      </c>
      <c r="L25" s="17"/>
      <c r="M25" s="17"/>
      <c r="N25" s="17"/>
      <c r="O25" s="17"/>
      <c r="P25" s="17"/>
      <c r="Q25" s="17"/>
      <c r="R25" s="17"/>
      <c r="S25" s="17">
        <f t="shared" si="2"/>
        <v>8866</v>
      </c>
      <c r="T25" s="18">
        <f>(S25*8)+('01,01,16'!S24*4)</f>
        <v>104236</v>
      </c>
    </row>
    <row r="26" spans="1:20" ht="15.75">
      <c r="A26" s="11"/>
      <c r="B26" s="16">
        <v>11</v>
      </c>
      <c r="C26" s="16" t="s">
        <v>12</v>
      </c>
      <c r="D26" s="16">
        <v>7</v>
      </c>
      <c r="E26" s="17">
        <v>1825</v>
      </c>
      <c r="F26" s="16">
        <v>1</v>
      </c>
      <c r="G26" s="17">
        <f t="shared" si="0"/>
        <v>1825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f t="shared" si="2"/>
        <v>1825</v>
      </c>
      <c r="T26" s="18">
        <f>(S26*8)+('01,01,16'!S25*4)</f>
        <v>21456</v>
      </c>
    </row>
    <row r="27" spans="1:20" ht="15.75">
      <c r="A27" s="11"/>
      <c r="B27" s="16">
        <v>12</v>
      </c>
      <c r="C27" s="16" t="s">
        <v>13</v>
      </c>
      <c r="D27" s="16">
        <v>4</v>
      </c>
      <c r="E27" s="17">
        <v>1543</v>
      </c>
      <c r="F27" s="16">
        <v>1</v>
      </c>
      <c r="G27" s="17">
        <f t="shared" si="0"/>
        <v>1543</v>
      </c>
      <c r="H27" s="17"/>
      <c r="I27" s="17"/>
      <c r="J27" s="17"/>
      <c r="K27" s="17"/>
      <c r="L27" s="17"/>
      <c r="M27" s="17">
        <f>G27*8%</f>
        <v>123.44</v>
      </c>
      <c r="N27" s="17"/>
      <c r="O27" s="17"/>
      <c r="P27" s="17"/>
      <c r="Q27" s="17"/>
      <c r="R27" s="17"/>
      <c r="S27" s="17">
        <f t="shared" si="2"/>
        <v>1666.44</v>
      </c>
      <c r="T27" s="18">
        <f>(S27*8)+('01,01,16'!S26*4)</f>
        <v>19440</v>
      </c>
    </row>
    <row r="28" spans="1:20" ht="15.75">
      <c r="A28" s="11"/>
      <c r="B28" s="16">
        <v>13</v>
      </c>
      <c r="C28" s="16" t="s">
        <v>13</v>
      </c>
      <c r="D28" s="16">
        <v>3</v>
      </c>
      <c r="E28" s="17">
        <v>1532</v>
      </c>
      <c r="F28" s="16">
        <v>1</v>
      </c>
      <c r="G28" s="17">
        <f t="shared" si="0"/>
        <v>1532</v>
      </c>
      <c r="H28" s="17"/>
      <c r="I28" s="17"/>
      <c r="J28" s="17"/>
      <c r="K28" s="17"/>
      <c r="L28" s="17"/>
      <c r="M28" s="17">
        <f>G28*8%</f>
        <v>122.56</v>
      </c>
      <c r="N28" s="17"/>
      <c r="O28" s="17"/>
      <c r="P28" s="17"/>
      <c r="Q28" s="17"/>
      <c r="R28" s="17"/>
      <c r="S28" s="17">
        <f t="shared" si="2"/>
        <v>1654.56</v>
      </c>
      <c r="T28" s="18">
        <f>(S28*8)+('01,01,16'!S27*4)</f>
        <v>19254.239999999998</v>
      </c>
    </row>
    <row r="29" spans="1:20" ht="15.75">
      <c r="A29" s="11"/>
      <c r="B29" s="16">
        <v>14</v>
      </c>
      <c r="C29" s="16" t="s">
        <v>36</v>
      </c>
      <c r="D29" s="16">
        <v>1</v>
      </c>
      <c r="E29" s="17">
        <v>1516</v>
      </c>
      <c r="F29" s="16">
        <v>0.5</v>
      </c>
      <c r="G29" s="17">
        <f t="shared" si="0"/>
        <v>758</v>
      </c>
      <c r="H29" s="17"/>
      <c r="I29" s="17"/>
      <c r="J29" s="17"/>
      <c r="K29" s="17">
        <f>G29*10%</f>
        <v>75.8</v>
      </c>
      <c r="L29" s="17"/>
      <c r="M29" s="17"/>
      <c r="N29" s="17"/>
      <c r="O29" s="17"/>
      <c r="P29" s="17"/>
      <c r="Q29" s="17"/>
      <c r="R29" s="17"/>
      <c r="S29" s="17">
        <f t="shared" si="2"/>
        <v>833.8</v>
      </c>
      <c r="T29" s="18">
        <f>(S29*8)+('01,01,16'!S28*4)</f>
        <v>9702</v>
      </c>
    </row>
    <row r="30" spans="1:20" ht="15.75">
      <c r="A30" s="11"/>
      <c r="B30" s="16">
        <v>15</v>
      </c>
      <c r="C30" s="16" t="s">
        <v>14</v>
      </c>
      <c r="D30" s="16">
        <v>1</v>
      </c>
      <c r="E30" s="17">
        <v>1516</v>
      </c>
      <c r="F30" s="16">
        <v>1</v>
      </c>
      <c r="G30" s="17">
        <f t="shared" si="0"/>
        <v>1516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f t="shared" si="2"/>
        <v>1516</v>
      </c>
      <c r="T30" s="18">
        <f>(S30*8)+('01,01,16'!S29*4)</f>
        <v>17640</v>
      </c>
    </row>
    <row r="31" spans="1:20" ht="31.5">
      <c r="A31" s="11"/>
      <c r="B31" s="16">
        <v>16</v>
      </c>
      <c r="C31" s="16" t="s">
        <v>39</v>
      </c>
      <c r="D31" s="16">
        <v>2</v>
      </c>
      <c r="E31" s="17">
        <v>1521</v>
      </c>
      <c r="F31" s="16">
        <v>1</v>
      </c>
      <c r="G31" s="17">
        <f t="shared" si="0"/>
        <v>1521</v>
      </c>
      <c r="H31" s="17"/>
      <c r="I31" s="17"/>
      <c r="J31" s="17"/>
      <c r="K31" s="17"/>
      <c r="L31" s="17"/>
      <c r="M31" s="17">
        <f>G31*4%</f>
        <v>60.84</v>
      </c>
      <c r="N31" s="17"/>
      <c r="O31" s="17"/>
      <c r="P31" s="17"/>
      <c r="Q31" s="17"/>
      <c r="R31" s="17"/>
      <c r="S31" s="17">
        <f t="shared" si="2"/>
        <v>1581.84</v>
      </c>
      <c r="T31" s="18">
        <f>(S31*8)+('01,01,16'!S30*4)</f>
        <v>18408</v>
      </c>
    </row>
    <row r="32" spans="1:20" ht="31.5">
      <c r="A32" s="11"/>
      <c r="B32" s="16">
        <v>17</v>
      </c>
      <c r="C32" s="16" t="s">
        <v>46</v>
      </c>
      <c r="D32" s="16">
        <v>10</v>
      </c>
      <c r="E32" s="17">
        <v>2157</v>
      </c>
      <c r="F32" s="16">
        <v>1</v>
      </c>
      <c r="G32" s="17">
        <f t="shared" si="0"/>
        <v>2157</v>
      </c>
      <c r="H32" s="17">
        <f>G32*10%</f>
        <v>215.70000000000002</v>
      </c>
      <c r="I32" s="17"/>
      <c r="J32" s="17"/>
      <c r="K32" s="17"/>
      <c r="L32" s="17"/>
      <c r="M32" s="17"/>
      <c r="N32" s="17"/>
      <c r="O32" s="17">
        <f>G32*20%</f>
        <v>431.40000000000003</v>
      </c>
      <c r="P32" s="17"/>
      <c r="Q32" s="17"/>
      <c r="R32" s="17"/>
      <c r="S32" s="17">
        <f t="shared" si="2"/>
        <v>2804.1</v>
      </c>
      <c r="T32" s="18">
        <f>(S32*8)+('01,01,16'!S31*4)</f>
        <v>32968</v>
      </c>
    </row>
    <row r="33" spans="1:20" ht="15.75">
      <c r="A33" s="11"/>
      <c r="B33" s="16">
        <v>18</v>
      </c>
      <c r="C33" s="16" t="s">
        <v>15</v>
      </c>
      <c r="D33" s="16">
        <v>2</v>
      </c>
      <c r="E33" s="17">
        <v>1521</v>
      </c>
      <c r="F33" s="16">
        <v>1</v>
      </c>
      <c r="G33" s="17">
        <f t="shared" si="0"/>
        <v>1521</v>
      </c>
      <c r="H33" s="17"/>
      <c r="I33" s="17"/>
      <c r="J33" s="17"/>
      <c r="K33" s="17"/>
      <c r="L33" s="17">
        <f>G33*40%</f>
        <v>608.4</v>
      </c>
      <c r="M33" s="17"/>
      <c r="N33" s="17"/>
      <c r="O33" s="17"/>
      <c r="P33" s="17"/>
      <c r="Q33" s="17"/>
      <c r="R33" s="17"/>
      <c r="S33" s="17">
        <f t="shared" si="2"/>
        <v>2129.4</v>
      </c>
      <c r="T33" s="18">
        <f>(S33*8)+('01,01,16'!S32*4)</f>
        <v>24780</v>
      </c>
    </row>
    <row r="34" spans="1:20" ht="15.75">
      <c r="A34" s="11"/>
      <c r="B34" s="16">
        <v>19</v>
      </c>
      <c r="C34" s="16" t="s">
        <v>34</v>
      </c>
      <c r="D34" s="16">
        <v>1</v>
      </c>
      <c r="E34" s="17">
        <v>1516</v>
      </c>
      <c r="F34" s="16">
        <v>0.5</v>
      </c>
      <c r="G34" s="17">
        <f t="shared" si="0"/>
        <v>758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f t="shared" si="2"/>
        <v>758</v>
      </c>
      <c r="T34" s="18">
        <f>(S34*8)+('01,01,16'!S33*4)</f>
        <v>8820</v>
      </c>
    </row>
    <row r="35" spans="1:20" ht="31.5">
      <c r="A35" s="11"/>
      <c r="B35" s="16">
        <v>20</v>
      </c>
      <c r="C35" s="16" t="s">
        <v>35</v>
      </c>
      <c r="D35" s="16">
        <v>2</v>
      </c>
      <c r="E35" s="17">
        <v>1521</v>
      </c>
      <c r="F35" s="16">
        <v>1</v>
      </c>
      <c r="G35" s="17">
        <f t="shared" si="0"/>
        <v>1521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f t="shared" si="2"/>
        <v>1521</v>
      </c>
      <c r="T35" s="18">
        <f>(S35*8)+('01,01,16'!S34*4)</f>
        <v>17700</v>
      </c>
    </row>
    <row r="36" spans="1:20" ht="31.5">
      <c r="A36" s="11"/>
      <c r="B36" s="16">
        <v>21</v>
      </c>
      <c r="C36" s="16" t="s">
        <v>16</v>
      </c>
      <c r="D36" s="16">
        <v>1</v>
      </c>
      <c r="E36" s="17">
        <v>1516</v>
      </c>
      <c r="F36" s="16">
        <v>0.9</v>
      </c>
      <c r="G36" s="17">
        <f t="shared" si="0"/>
        <v>1364.4</v>
      </c>
      <c r="H36" s="17"/>
      <c r="I36" s="17"/>
      <c r="J36" s="17"/>
      <c r="K36" s="17">
        <f>G36*10%</f>
        <v>136.44000000000003</v>
      </c>
      <c r="L36" s="17"/>
      <c r="M36" s="17"/>
      <c r="N36" s="17"/>
      <c r="O36" s="17"/>
      <c r="P36" s="17"/>
      <c r="Q36" s="17"/>
      <c r="R36" s="17"/>
      <c r="S36" s="17">
        <f t="shared" si="2"/>
        <v>1500.8400000000001</v>
      </c>
      <c r="T36" s="18">
        <f>(S36*8)+('01,01,16'!S35*4)</f>
        <v>17463.600000000002</v>
      </c>
    </row>
    <row r="37" spans="1:20" ht="15.75">
      <c r="A37" s="11"/>
      <c r="B37" s="1"/>
      <c r="C37" s="1" t="s">
        <v>2</v>
      </c>
      <c r="D37" s="1"/>
      <c r="E37" s="19">
        <f aca="true" t="shared" si="3" ref="E37:Q37">SUM(E16:E36)</f>
        <v>38303</v>
      </c>
      <c r="F37" s="1">
        <f t="shared" si="3"/>
        <v>27.049999999999997</v>
      </c>
      <c r="G37" s="19">
        <f t="shared" si="3"/>
        <v>50363.25000000001</v>
      </c>
      <c r="H37" s="19">
        <f t="shared" si="3"/>
        <v>2661.8849999999998</v>
      </c>
      <c r="I37" s="19">
        <f t="shared" si="3"/>
        <v>0</v>
      </c>
      <c r="J37" s="19">
        <f t="shared" si="3"/>
        <v>0</v>
      </c>
      <c r="K37" s="19">
        <f t="shared" si="3"/>
        <v>1200.74</v>
      </c>
      <c r="L37" s="19">
        <f t="shared" si="3"/>
        <v>608.4</v>
      </c>
      <c r="M37" s="19">
        <f t="shared" si="3"/>
        <v>306.84000000000003</v>
      </c>
      <c r="N37" s="19">
        <f t="shared" si="3"/>
        <v>0</v>
      </c>
      <c r="O37" s="19">
        <f t="shared" si="3"/>
        <v>1973.7800000000002</v>
      </c>
      <c r="P37" s="19">
        <f t="shared" si="3"/>
        <v>2520.72</v>
      </c>
      <c r="Q37" s="19">
        <f t="shared" si="3"/>
        <v>1017.255</v>
      </c>
      <c r="R37" s="19"/>
      <c r="S37" s="19">
        <f>SUM(S16:S36)</f>
        <v>60652.869999999995</v>
      </c>
      <c r="T37" s="19">
        <f>SUM(T16:T36)</f>
        <v>710090.72</v>
      </c>
    </row>
    <row r="38" spans="1:20" ht="15.75">
      <c r="A38" s="11"/>
      <c r="B38" s="13"/>
      <c r="C38" s="13"/>
      <c r="D38" s="13"/>
      <c r="E38" s="14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.75">
      <c r="A39" s="11"/>
      <c r="B39" s="13"/>
      <c r="C39" s="13"/>
      <c r="D39" s="13"/>
      <c r="E39" s="14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30" customHeight="1">
      <c r="A40" s="11"/>
      <c r="B40" s="13"/>
      <c r="C40" s="27" t="s">
        <v>49</v>
      </c>
      <c r="D40" s="27"/>
      <c r="E40" s="27"/>
      <c r="F40" s="27"/>
      <c r="G40" s="20"/>
      <c r="H40" s="14"/>
      <c r="I40" s="14"/>
      <c r="J40" s="14"/>
      <c r="K40" s="14"/>
      <c r="L40" s="14"/>
      <c r="M40" s="14"/>
      <c r="N40" s="14"/>
      <c r="O40" s="28" t="s">
        <v>50</v>
      </c>
      <c r="P40" s="28"/>
      <c r="Q40" s="14"/>
      <c r="R40" s="14"/>
      <c r="S40" s="14"/>
      <c r="T40" s="14"/>
    </row>
    <row r="41" spans="1:20" ht="15.75">
      <c r="A41" s="11"/>
      <c r="B41" s="13"/>
      <c r="C41" s="13"/>
      <c r="D41" s="13"/>
      <c r="E41" s="14"/>
      <c r="F41" s="13"/>
      <c r="G41" s="14"/>
      <c r="H41" s="21"/>
      <c r="I41" s="14"/>
      <c r="J41" s="21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.75">
      <c r="A42" s="11"/>
      <c r="B42" s="13"/>
      <c r="C42" s="13"/>
      <c r="D42" s="13"/>
      <c r="E42" s="14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31.5" customHeight="1">
      <c r="A43" s="11"/>
      <c r="B43" s="13"/>
      <c r="C43" s="27" t="s">
        <v>20</v>
      </c>
      <c r="D43" s="27"/>
      <c r="E43" s="27"/>
      <c r="F43" s="27"/>
      <c r="G43" s="14"/>
      <c r="H43" s="20"/>
      <c r="I43" s="14"/>
      <c r="J43" s="20"/>
      <c r="K43" s="14"/>
      <c r="L43" s="14"/>
      <c r="M43" s="14"/>
      <c r="N43" s="14"/>
      <c r="O43" s="28" t="s">
        <v>24</v>
      </c>
      <c r="P43" s="28"/>
      <c r="Q43" s="14"/>
      <c r="R43" s="14"/>
      <c r="S43" s="14"/>
      <c r="T43" s="14"/>
    </row>
    <row r="44" spans="1:20" ht="15.75">
      <c r="A44" s="11"/>
      <c r="B44" s="13"/>
      <c r="C44" s="13"/>
      <c r="D44" s="13"/>
      <c r="E44" s="14"/>
      <c r="F44" s="13"/>
      <c r="G44" s="2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sheetProtection/>
  <mergeCells count="24">
    <mergeCell ref="C43:F43"/>
    <mergeCell ref="O43:P43"/>
    <mergeCell ref="B13:B15"/>
    <mergeCell ref="C13:C15"/>
    <mergeCell ref="F13:F15"/>
    <mergeCell ref="J13:M13"/>
    <mergeCell ref="O13:R13"/>
    <mergeCell ref="P5:T5"/>
    <mergeCell ref="M6:T6"/>
    <mergeCell ref="M7:T7"/>
    <mergeCell ref="M8:T8"/>
    <mergeCell ref="B7:E7"/>
    <mergeCell ref="C40:F40"/>
    <mergeCell ref="O40:P40"/>
    <mergeCell ref="Q9:S9"/>
    <mergeCell ref="S13:S15"/>
    <mergeCell ref="T13:T15"/>
    <mergeCell ref="J14:J15"/>
    <mergeCell ref="O14:O15"/>
    <mergeCell ref="P14:P15"/>
    <mergeCell ref="Q14:Q15"/>
    <mergeCell ref="G10:P10"/>
    <mergeCell ref="J11:M11"/>
    <mergeCell ref="G13:G15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43"/>
  <sheetViews>
    <sheetView zoomScalePageLayoutView="0" workbookViewId="0" topLeftCell="F19">
      <selection activeCell="E16" sqref="E16"/>
    </sheetView>
  </sheetViews>
  <sheetFormatPr defaultColWidth="9.00390625" defaultRowHeight="12.75"/>
  <cols>
    <col min="3" max="3" width="21.125" style="0" customWidth="1"/>
    <col min="4" max="4" width="4.75390625" style="0" customWidth="1"/>
    <col min="5" max="5" width="12.75390625" style="0" customWidth="1"/>
    <col min="6" max="6" width="9.25390625" style="0" bestFit="1" customWidth="1"/>
    <col min="7" max="7" width="12.625" style="0" customWidth="1"/>
    <col min="8" max="8" width="13.25390625" style="0" customWidth="1"/>
    <col min="9" max="9" width="0.12890625" style="0" customWidth="1"/>
    <col min="10" max="10" width="10.625" style="0" customWidth="1"/>
    <col min="11" max="11" width="9.375" style="0" bestFit="1" customWidth="1"/>
    <col min="12" max="12" width="10.625" style="0" customWidth="1"/>
    <col min="13" max="14" width="9.25390625" style="0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5" spans="2:18" ht="15">
      <c r="B5" s="11"/>
      <c r="C5" s="11" t="s">
        <v>29</v>
      </c>
      <c r="D5" s="11"/>
      <c r="E5" s="11"/>
      <c r="F5" s="11"/>
      <c r="M5" s="11"/>
      <c r="N5" s="11"/>
      <c r="O5" s="11"/>
      <c r="P5" s="44" t="s">
        <v>32</v>
      </c>
      <c r="Q5" s="44"/>
      <c r="R5" s="44"/>
    </row>
    <row r="6" spans="2:18" ht="15">
      <c r="B6" s="11"/>
      <c r="C6" s="11"/>
      <c r="D6" s="11"/>
      <c r="E6" s="11"/>
      <c r="F6" s="11"/>
      <c r="M6" s="44" t="s">
        <v>45</v>
      </c>
      <c r="N6" s="44"/>
      <c r="O6" s="44"/>
      <c r="P6" s="44"/>
      <c r="Q6" s="44"/>
      <c r="R6" s="44"/>
    </row>
    <row r="7" spans="2:18" ht="15">
      <c r="B7" s="11" t="s">
        <v>30</v>
      </c>
      <c r="C7" s="11"/>
      <c r="D7" s="11"/>
      <c r="E7" s="11"/>
      <c r="F7" s="11"/>
      <c r="M7" s="44" t="s">
        <v>63</v>
      </c>
      <c r="N7" s="44"/>
      <c r="O7" s="44"/>
      <c r="P7" s="44"/>
      <c r="Q7" s="44"/>
      <c r="R7" s="44"/>
    </row>
    <row r="8" spans="2:18" ht="15">
      <c r="B8" s="11"/>
      <c r="C8" s="11"/>
      <c r="D8" s="11"/>
      <c r="E8" s="11"/>
      <c r="F8" s="11"/>
      <c r="M8" s="22" t="s">
        <v>48</v>
      </c>
      <c r="N8" s="22"/>
      <c r="O8" s="22"/>
      <c r="P8" s="22"/>
      <c r="Q8" s="22"/>
      <c r="R8" s="22"/>
    </row>
    <row r="9" spans="2:18" ht="15">
      <c r="B9" s="11"/>
      <c r="C9" s="11"/>
      <c r="D9" s="11"/>
      <c r="E9" s="11" t="s">
        <v>31</v>
      </c>
      <c r="F9" s="11"/>
      <c r="M9" s="11"/>
      <c r="N9" s="11"/>
      <c r="O9" s="11"/>
      <c r="P9" s="11"/>
      <c r="Q9" s="11" t="s">
        <v>23</v>
      </c>
      <c r="R9" s="11"/>
    </row>
    <row r="10" spans="1:20" ht="15.75">
      <c r="A10" s="11"/>
      <c r="B10" s="10"/>
      <c r="C10" s="10"/>
      <c r="D10" s="10"/>
      <c r="E10" s="10"/>
      <c r="F10" s="10"/>
      <c r="G10" s="42" t="s">
        <v>59</v>
      </c>
      <c r="H10" s="42"/>
      <c r="I10" s="42"/>
      <c r="J10" s="42"/>
      <c r="K10" s="42"/>
      <c r="L10" s="42"/>
      <c r="M10" s="42"/>
      <c r="N10" s="42"/>
      <c r="O10" s="42"/>
      <c r="P10" s="42"/>
      <c r="Q10" s="10"/>
      <c r="R10" s="10"/>
      <c r="S10" s="10"/>
      <c r="T10" s="10"/>
    </row>
    <row r="11" spans="1:20" ht="15.75">
      <c r="A11" s="11"/>
      <c r="B11" s="12"/>
      <c r="C11" s="12"/>
      <c r="D11" s="12"/>
      <c r="E11" s="12"/>
      <c r="F11" s="9"/>
      <c r="G11" s="9"/>
      <c r="H11" s="9"/>
      <c r="I11" s="9"/>
      <c r="J11" s="42" t="s">
        <v>17</v>
      </c>
      <c r="K11" s="42"/>
      <c r="L11" s="42"/>
      <c r="M11" s="42"/>
      <c r="N11" s="15" t="s">
        <v>28</v>
      </c>
      <c r="O11" s="9"/>
      <c r="P11" s="9"/>
      <c r="Q11" s="9"/>
      <c r="R11" s="9"/>
      <c r="S11" s="9"/>
      <c r="T11" s="9"/>
    </row>
    <row r="12" spans="1:20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7" customHeight="1">
      <c r="A13" s="11"/>
      <c r="B13" s="29" t="s">
        <v>0</v>
      </c>
      <c r="C13" s="29" t="s">
        <v>3</v>
      </c>
      <c r="D13" s="1" t="s">
        <v>67</v>
      </c>
      <c r="E13" s="1" t="s">
        <v>18</v>
      </c>
      <c r="F13" s="29" t="s">
        <v>55</v>
      </c>
      <c r="G13" s="38" t="s">
        <v>56</v>
      </c>
      <c r="H13" s="5" t="s">
        <v>52</v>
      </c>
      <c r="I13" s="5"/>
      <c r="J13" s="36" t="s">
        <v>7</v>
      </c>
      <c r="K13" s="36"/>
      <c r="L13" s="36"/>
      <c r="M13" s="36"/>
      <c r="N13" s="8"/>
      <c r="O13" s="37" t="s">
        <v>6</v>
      </c>
      <c r="P13" s="37"/>
      <c r="Q13" s="37"/>
      <c r="R13" s="37"/>
      <c r="S13" s="29" t="s">
        <v>1</v>
      </c>
      <c r="T13" s="30" t="s">
        <v>8</v>
      </c>
    </row>
    <row r="14" spans="1:20" ht="47.25">
      <c r="A14" s="11"/>
      <c r="B14" s="29"/>
      <c r="C14" s="29"/>
      <c r="D14" s="1" t="s">
        <v>68</v>
      </c>
      <c r="E14" s="1" t="s">
        <v>19</v>
      </c>
      <c r="F14" s="29"/>
      <c r="G14" s="39"/>
      <c r="H14" s="6" t="s">
        <v>61</v>
      </c>
      <c r="I14" s="6"/>
      <c r="J14" s="33" t="s">
        <v>62</v>
      </c>
      <c r="K14" s="4" t="s">
        <v>58</v>
      </c>
      <c r="L14" s="4" t="s">
        <v>57</v>
      </c>
      <c r="M14" s="4" t="s">
        <v>58</v>
      </c>
      <c r="N14" s="4"/>
      <c r="O14" s="34">
        <v>0.2</v>
      </c>
      <c r="P14" s="33">
        <v>0.3</v>
      </c>
      <c r="Q14" s="34">
        <v>0.1</v>
      </c>
      <c r="R14" s="2"/>
      <c r="S14" s="29"/>
      <c r="T14" s="31"/>
    </row>
    <row r="15" spans="1:20" ht="15.75">
      <c r="A15" s="11"/>
      <c r="B15" s="29"/>
      <c r="C15" s="29"/>
      <c r="D15" s="1"/>
      <c r="E15" s="1"/>
      <c r="F15" s="29"/>
      <c r="G15" s="40"/>
      <c r="H15" s="7"/>
      <c r="I15" s="7"/>
      <c r="J15" s="29"/>
      <c r="K15" s="23">
        <v>0.1</v>
      </c>
      <c r="L15" s="23">
        <v>0.4</v>
      </c>
      <c r="M15" s="23">
        <v>0.08</v>
      </c>
      <c r="N15" s="3"/>
      <c r="O15" s="32"/>
      <c r="P15" s="29"/>
      <c r="Q15" s="35"/>
      <c r="R15" s="1"/>
      <c r="S15" s="29"/>
      <c r="T15" s="32"/>
    </row>
    <row r="16" spans="1:20" ht="20.25" customHeight="1">
      <c r="A16" s="11"/>
      <c r="B16" s="16">
        <v>1</v>
      </c>
      <c r="C16" s="16" t="s">
        <v>9</v>
      </c>
      <c r="D16" s="16">
        <v>11</v>
      </c>
      <c r="E16" s="17">
        <v>2193</v>
      </c>
      <c r="F16" s="16">
        <v>2.7</v>
      </c>
      <c r="G16" s="17">
        <f aca="true" t="shared" si="0" ref="G16:G35">E16*F16</f>
        <v>5921.1</v>
      </c>
      <c r="H16" s="17">
        <f aca="true" t="shared" si="1" ref="H16:H22">G16*10%</f>
        <v>592.11</v>
      </c>
      <c r="I16" s="17"/>
      <c r="J16" s="17"/>
      <c r="K16" s="17"/>
      <c r="L16" s="17"/>
      <c r="M16" s="17"/>
      <c r="N16" s="17"/>
      <c r="O16" s="17"/>
      <c r="P16" s="17">
        <f>G16*30%</f>
        <v>1776.3300000000002</v>
      </c>
      <c r="Q16" s="17"/>
      <c r="R16" s="17"/>
      <c r="S16" s="17">
        <f aca="true" t="shared" si="2" ref="S16:S35">SUM(G16:Q16)</f>
        <v>8289.54</v>
      </c>
      <c r="T16" s="18">
        <f>S16*12</f>
        <v>99474.48000000001</v>
      </c>
    </row>
    <row r="17" spans="1:20" ht="17.25" customHeight="1">
      <c r="A17" s="11"/>
      <c r="B17" s="16">
        <v>2</v>
      </c>
      <c r="C17" s="16" t="str">
        <f>C19</f>
        <v>Вихователь</v>
      </c>
      <c r="D17" s="16">
        <v>11</v>
      </c>
      <c r="E17" s="17">
        <v>2193</v>
      </c>
      <c r="F17" s="16">
        <v>1.8</v>
      </c>
      <c r="G17" s="17">
        <f t="shared" si="0"/>
        <v>3947.4</v>
      </c>
      <c r="H17" s="17">
        <f t="shared" si="1"/>
        <v>394.74</v>
      </c>
      <c r="I17" s="17"/>
      <c r="J17" s="17"/>
      <c r="K17" s="17"/>
      <c r="L17" s="17"/>
      <c r="M17" s="17"/>
      <c r="N17" s="17"/>
      <c r="O17" s="17">
        <f>G17*20%</f>
        <v>789.48</v>
      </c>
      <c r="P17" s="17"/>
      <c r="Q17" s="17"/>
      <c r="R17" s="17"/>
      <c r="S17" s="17">
        <f t="shared" si="2"/>
        <v>5131.620000000001</v>
      </c>
      <c r="T17" s="18">
        <f aca="true" t="shared" si="3" ref="T17:T35">S17*12</f>
        <v>61579.44000000001</v>
      </c>
    </row>
    <row r="18" spans="1:20" ht="21" customHeight="1">
      <c r="A18" s="11"/>
      <c r="B18" s="16">
        <v>3</v>
      </c>
      <c r="C18" s="16" t="s">
        <v>9</v>
      </c>
      <c r="D18" s="16">
        <v>10</v>
      </c>
      <c r="E18" s="17">
        <v>2026</v>
      </c>
      <c r="F18" s="16">
        <v>1.8</v>
      </c>
      <c r="G18" s="17">
        <f t="shared" si="0"/>
        <v>3646.8</v>
      </c>
      <c r="H18" s="17">
        <f t="shared" si="1"/>
        <v>364.68000000000006</v>
      </c>
      <c r="I18" s="17"/>
      <c r="J18" s="17"/>
      <c r="K18" s="17"/>
      <c r="L18" s="17"/>
      <c r="M18" s="17"/>
      <c r="N18" s="17"/>
      <c r="O18" s="17"/>
      <c r="P18" s="17"/>
      <c r="Q18" s="17">
        <f>G18*10%</f>
        <v>364.68000000000006</v>
      </c>
      <c r="R18" s="17"/>
      <c r="S18" s="17">
        <f t="shared" si="2"/>
        <v>4376.160000000001</v>
      </c>
      <c r="T18" s="18">
        <f t="shared" si="3"/>
        <v>52513.92000000001</v>
      </c>
    </row>
    <row r="19" spans="1:20" ht="20.25" customHeight="1">
      <c r="A19" s="11"/>
      <c r="B19" s="16">
        <v>4</v>
      </c>
      <c r="C19" s="16" t="s">
        <v>9</v>
      </c>
      <c r="D19" s="16">
        <v>10</v>
      </c>
      <c r="E19" s="17">
        <v>2026</v>
      </c>
      <c r="F19" s="16">
        <v>0.9</v>
      </c>
      <c r="G19" s="17">
        <f t="shared" si="0"/>
        <v>1823.4</v>
      </c>
      <c r="H19" s="17">
        <f t="shared" si="1"/>
        <v>182.34000000000003</v>
      </c>
      <c r="I19" s="17"/>
      <c r="J19" s="17"/>
      <c r="K19" s="17"/>
      <c r="L19" s="17"/>
      <c r="M19" s="17"/>
      <c r="N19" s="17"/>
      <c r="O19" s="17">
        <f>G19*20%</f>
        <v>364.68000000000006</v>
      </c>
      <c r="P19" s="17"/>
      <c r="Q19" s="17"/>
      <c r="R19" s="17"/>
      <c r="S19" s="17">
        <f t="shared" si="2"/>
        <v>2370.42</v>
      </c>
      <c r="T19" s="18">
        <f t="shared" si="3"/>
        <v>28445.04</v>
      </c>
    </row>
    <row r="20" spans="1:20" ht="21" customHeight="1">
      <c r="A20" s="11"/>
      <c r="B20" s="16">
        <v>5</v>
      </c>
      <c r="C20" s="16" t="s">
        <v>9</v>
      </c>
      <c r="D20" s="16">
        <v>9</v>
      </c>
      <c r="E20" s="17">
        <v>1925</v>
      </c>
      <c r="F20" s="16">
        <v>1.8</v>
      </c>
      <c r="G20" s="17">
        <f t="shared" si="0"/>
        <v>3465</v>
      </c>
      <c r="H20" s="17">
        <f t="shared" si="1"/>
        <v>346.5</v>
      </c>
      <c r="I20" s="17"/>
      <c r="J20" s="17"/>
      <c r="K20" s="17"/>
      <c r="L20" s="17"/>
      <c r="M20" s="17"/>
      <c r="N20" s="17"/>
      <c r="O20" s="17"/>
      <c r="P20" s="17"/>
      <c r="Q20" s="17">
        <f>G20*10%</f>
        <v>346.5</v>
      </c>
      <c r="R20" s="17"/>
      <c r="S20" s="17">
        <f t="shared" si="2"/>
        <v>4158</v>
      </c>
      <c r="T20" s="18">
        <f t="shared" si="3"/>
        <v>49896</v>
      </c>
    </row>
    <row r="21" spans="1:20" ht="27" customHeight="1">
      <c r="A21" s="11"/>
      <c r="B21" s="16">
        <v>6</v>
      </c>
      <c r="C21" s="16" t="s">
        <v>26</v>
      </c>
      <c r="D21" s="16">
        <v>8</v>
      </c>
      <c r="E21" s="17">
        <v>1825</v>
      </c>
      <c r="F21" s="16">
        <v>0.9</v>
      </c>
      <c r="G21" s="17">
        <f t="shared" si="0"/>
        <v>1642.5</v>
      </c>
      <c r="H21" s="17">
        <f t="shared" si="1"/>
        <v>164.25</v>
      </c>
      <c r="I21" s="19"/>
      <c r="J21" s="17"/>
      <c r="K21" s="17"/>
      <c r="L21" s="17"/>
      <c r="M21" s="17"/>
      <c r="N21" s="17"/>
      <c r="O21" s="17"/>
      <c r="P21" s="17"/>
      <c r="Q21" s="17">
        <f>G21*10%</f>
        <v>164.25</v>
      </c>
      <c r="R21" s="17"/>
      <c r="S21" s="17">
        <f t="shared" si="2"/>
        <v>1971</v>
      </c>
      <c r="T21" s="18">
        <f t="shared" si="3"/>
        <v>23652</v>
      </c>
    </row>
    <row r="22" spans="1:20" ht="15.75">
      <c r="A22" s="11"/>
      <c r="B22" s="16">
        <v>7</v>
      </c>
      <c r="C22" s="16" t="s">
        <v>38</v>
      </c>
      <c r="D22" s="16">
        <v>10</v>
      </c>
      <c r="E22" s="17">
        <v>2026</v>
      </c>
      <c r="F22" s="16">
        <v>1.25</v>
      </c>
      <c r="G22" s="17">
        <f t="shared" si="0"/>
        <v>2532.5</v>
      </c>
      <c r="H22" s="17">
        <f t="shared" si="1"/>
        <v>253.25</v>
      </c>
      <c r="I22" s="17"/>
      <c r="J22" s="17"/>
      <c r="K22" s="17"/>
      <c r="L22" s="17"/>
      <c r="M22" s="17"/>
      <c r="N22" s="17"/>
      <c r="O22" s="17"/>
      <c r="P22" s="17"/>
      <c r="Q22" s="17">
        <f>G22*10%</f>
        <v>253.25</v>
      </c>
      <c r="R22" s="17"/>
      <c r="S22" s="17">
        <f t="shared" si="2"/>
        <v>3039</v>
      </c>
      <c r="T22" s="18">
        <f t="shared" si="3"/>
        <v>36468</v>
      </c>
    </row>
    <row r="23" spans="1:20" ht="15.75">
      <c r="A23" s="11"/>
      <c r="B23" s="16">
        <v>8</v>
      </c>
      <c r="C23" s="16" t="s">
        <v>10</v>
      </c>
      <c r="D23" s="16">
        <v>7</v>
      </c>
      <c r="E23" s="17">
        <v>1714</v>
      </c>
      <c r="F23" s="16">
        <v>1</v>
      </c>
      <c r="G23" s="17">
        <f t="shared" si="0"/>
        <v>1714</v>
      </c>
      <c r="H23" s="17"/>
      <c r="I23" s="17"/>
      <c r="J23" s="17"/>
      <c r="K23" s="17">
        <f>G23*10%</f>
        <v>171.4</v>
      </c>
      <c r="L23" s="17"/>
      <c r="M23" s="17"/>
      <c r="N23" s="17"/>
      <c r="O23" s="17">
        <f>G23*20%</f>
        <v>342.8</v>
      </c>
      <c r="P23" s="17"/>
      <c r="Q23" s="17"/>
      <c r="R23" s="17"/>
      <c r="S23" s="17">
        <f t="shared" si="2"/>
        <v>2228.2000000000003</v>
      </c>
      <c r="T23" s="18">
        <f t="shared" si="3"/>
        <v>26738.4</v>
      </c>
    </row>
    <row r="24" spans="1:20" ht="31.5">
      <c r="A24" s="11"/>
      <c r="B24" s="16">
        <v>9</v>
      </c>
      <c r="C24" s="16" t="s">
        <v>11</v>
      </c>
      <c r="D24" s="16">
        <v>5</v>
      </c>
      <c r="E24" s="17">
        <v>1514</v>
      </c>
      <c r="F24" s="16">
        <v>5</v>
      </c>
      <c r="G24" s="17">
        <f t="shared" si="0"/>
        <v>7570</v>
      </c>
      <c r="H24" s="17"/>
      <c r="I24" s="17"/>
      <c r="J24" s="17"/>
      <c r="K24" s="17">
        <f>G24*10%</f>
        <v>757</v>
      </c>
      <c r="L24" s="17"/>
      <c r="M24" s="17"/>
      <c r="N24" s="17"/>
      <c r="O24" s="17"/>
      <c r="P24" s="17"/>
      <c r="Q24" s="17"/>
      <c r="R24" s="17"/>
      <c r="S24" s="17">
        <f t="shared" si="2"/>
        <v>8327</v>
      </c>
      <c r="T24" s="18">
        <f t="shared" si="3"/>
        <v>99924</v>
      </c>
    </row>
    <row r="25" spans="1:20" ht="15.75">
      <c r="A25" s="11"/>
      <c r="B25" s="16">
        <v>10</v>
      </c>
      <c r="C25" s="16" t="s">
        <v>12</v>
      </c>
      <c r="D25" s="16">
        <v>7</v>
      </c>
      <c r="E25" s="17">
        <v>1714</v>
      </c>
      <c r="F25" s="16">
        <v>1</v>
      </c>
      <c r="G25" s="17">
        <f t="shared" si="0"/>
        <v>1714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f t="shared" si="2"/>
        <v>1714</v>
      </c>
      <c r="T25" s="18">
        <f t="shared" si="3"/>
        <v>20568</v>
      </c>
    </row>
    <row r="26" spans="1:20" ht="15.75">
      <c r="A26" s="11"/>
      <c r="B26" s="16">
        <v>11</v>
      </c>
      <c r="C26" s="16" t="s">
        <v>13</v>
      </c>
      <c r="D26" s="16">
        <v>4</v>
      </c>
      <c r="E26" s="17">
        <v>1414</v>
      </c>
      <c r="F26" s="16">
        <v>1</v>
      </c>
      <c r="G26" s="17">
        <f t="shared" si="0"/>
        <v>1414</v>
      </c>
      <c r="H26" s="17"/>
      <c r="I26" s="17"/>
      <c r="J26" s="17"/>
      <c r="K26" s="17"/>
      <c r="L26" s="17"/>
      <c r="M26" s="17">
        <f>G26*8%</f>
        <v>113.12</v>
      </c>
      <c r="N26" s="17"/>
      <c r="O26" s="17"/>
      <c r="P26" s="17"/>
      <c r="Q26" s="17"/>
      <c r="R26" s="17"/>
      <c r="S26" s="17">
        <f t="shared" si="2"/>
        <v>1527.12</v>
      </c>
      <c r="T26" s="18">
        <f t="shared" si="3"/>
        <v>18325.44</v>
      </c>
    </row>
    <row r="27" spans="1:20" ht="15.75">
      <c r="A27" s="11"/>
      <c r="B27" s="16">
        <v>12</v>
      </c>
      <c r="C27" s="16" t="s">
        <v>13</v>
      </c>
      <c r="D27" s="16">
        <v>3</v>
      </c>
      <c r="E27" s="17">
        <v>1393</v>
      </c>
      <c r="F27" s="16">
        <v>1</v>
      </c>
      <c r="G27" s="17">
        <f t="shared" si="0"/>
        <v>1393</v>
      </c>
      <c r="H27" s="17"/>
      <c r="I27" s="17"/>
      <c r="J27" s="17"/>
      <c r="K27" s="17"/>
      <c r="L27" s="17"/>
      <c r="M27" s="17">
        <f>G27*8%</f>
        <v>111.44</v>
      </c>
      <c r="N27" s="17"/>
      <c r="O27" s="17"/>
      <c r="P27" s="17"/>
      <c r="Q27" s="17"/>
      <c r="R27" s="17"/>
      <c r="S27" s="17">
        <f t="shared" si="2"/>
        <v>1504.44</v>
      </c>
      <c r="T27" s="18">
        <f t="shared" si="3"/>
        <v>18053.28</v>
      </c>
    </row>
    <row r="28" spans="1:20" ht="15.75">
      <c r="A28" s="11"/>
      <c r="B28" s="16">
        <v>13</v>
      </c>
      <c r="C28" s="16" t="s">
        <v>36</v>
      </c>
      <c r="D28" s="16">
        <v>1</v>
      </c>
      <c r="E28" s="17">
        <v>1378</v>
      </c>
      <c r="F28" s="16">
        <v>0.5</v>
      </c>
      <c r="G28" s="17">
        <f t="shared" si="0"/>
        <v>689</v>
      </c>
      <c r="H28" s="17"/>
      <c r="I28" s="17"/>
      <c r="J28" s="17"/>
      <c r="K28" s="17">
        <f>G28*10%</f>
        <v>68.9</v>
      </c>
      <c r="L28" s="17"/>
      <c r="M28" s="17"/>
      <c r="N28" s="17"/>
      <c r="O28" s="17"/>
      <c r="P28" s="17"/>
      <c r="Q28" s="17"/>
      <c r="R28" s="17"/>
      <c r="S28" s="17">
        <f t="shared" si="2"/>
        <v>757.9</v>
      </c>
      <c r="T28" s="18">
        <f t="shared" si="3"/>
        <v>9094.8</v>
      </c>
    </row>
    <row r="29" spans="1:20" ht="15.75">
      <c r="A29" s="11"/>
      <c r="B29" s="16">
        <v>14</v>
      </c>
      <c r="C29" s="16" t="s">
        <v>14</v>
      </c>
      <c r="D29" s="16">
        <v>1</v>
      </c>
      <c r="E29" s="17">
        <v>1378</v>
      </c>
      <c r="F29" s="16">
        <v>1</v>
      </c>
      <c r="G29" s="17">
        <f t="shared" si="0"/>
        <v>1378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2"/>
        <v>1378</v>
      </c>
      <c r="T29" s="18">
        <f t="shared" si="3"/>
        <v>16536</v>
      </c>
    </row>
    <row r="30" spans="1:20" ht="31.5">
      <c r="A30" s="11"/>
      <c r="B30" s="16">
        <v>15</v>
      </c>
      <c r="C30" s="16" t="s">
        <v>39</v>
      </c>
      <c r="D30" s="16">
        <v>2</v>
      </c>
      <c r="E30" s="17">
        <v>1383</v>
      </c>
      <c r="F30" s="16">
        <v>1</v>
      </c>
      <c r="G30" s="17">
        <f t="shared" si="0"/>
        <v>1383</v>
      </c>
      <c r="H30" s="17"/>
      <c r="I30" s="17"/>
      <c r="J30" s="17"/>
      <c r="K30" s="17"/>
      <c r="L30" s="17"/>
      <c r="M30" s="17">
        <f>G30*4%</f>
        <v>55.32</v>
      </c>
      <c r="N30" s="17"/>
      <c r="O30" s="17"/>
      <c r="P30" s="17"/>
      <c r="Q30" s="17"/>
      <c r="R30" s="17"/>
      <c r="S30" s="17">
        <f t="shared" si="2"/>
        <v>1438.32</v>
      </c>
      <c r="T30" s="18">
        <f t="shared" si="3"/>
        <v>17259.84</v>
      </c>
    </row>
    <row r="31" spans="1:20" ht="31.5">
      <c r="A31" s="11"/>
      <c r="B31" s="16">
        <v>16</v>
      </c>
      <c r="C31" s="16" t="s">
        <v>46</v>
      </c>
      <c r="D31" s="16">
        <v>10</v>
      </c>
      <c r="E31" s="17">
        <v>2026</v>
      </c>
      <c r="F31" s="16">
        <v>1</v>
      </c>
      <c r="G31" s="17">
        <f t="shared" si="0"/>
        <v>2026</v>
      </c>
      <c r="H31" s="17">
        <f>G31*10%</f>
        <v>202.60000000000002</v>
      </c>
      <c r="I31" s="17"/>
      <c r="J31" s="17"/>
      <c r="K31" s="17"/>
      <c r="L31" s="17"/>
      <c r="M31" s="17"/>
      <c r="N31" s="17"/>
      <c r="O31" s="17">
        <f>G31*20%</f>
        <v>405.20000000000005</v>
      </c>
      <c r="P31" s="17"/>
      <c r="Q31" s="17"/>
      <c r="R31" s="17"/>
      <c r="S31" s="17">
        <f t="shared" si="2"/>
        <v>2633.8</v>
      </c>
      <c r="T31" s="18">
        <f t="shared" si="3"/>
        <v>31605.600000000002</v>
      </c>
    </row>
    <row r="32" spans="1:20" ht="15.75">
      <c r="A32" s="11"/>
      <c r="B32" s="16">
        <v>17</v>
      </c>
      <c r="C32" s="16" t="s">
        <v>15</v>
      </c>
      <c r="D32" s="16">
        <v>2</v>
      </c>
      <c r="E32" s="17">
        <v>1383</v>
      </c>
      <c r="F32" s="16">
        <v>1</v>
      </c>
      <c r="G32" s="17">
        <f t="shared" si="0"/>
        <v>1383</v>
      </c>
      <c r="H32" s="17"/>
      <c r="I32" s="17"/>
      <c r="J32" s="17"/>
      <c r="K32" s="17"/>
      <c r="L32" s="17">
        <f>G32*40%</f>
        <v>553.2</v>
      </c>
      <c r="M32" s="17"/>
      <c r="N32" s="17"/>
      <c r="O32" s="17"/>
      <c r="P32" s="17"/>
      <c r="Q32" s="17"/>
      <c r="R32" s="17"/>
      <c r="S32" s="17">
        <f t="shared" si="2"/>
        <v>1936.2</v>
      </c>
      <c r="T32" s="18">
        <f t="shared" si="3"/>
        <v>23234.4</v>
      </c>
    </row>
    <row r="33" spans="1:20" ht="15.75">
      <c r="A33" s="11"/>
      <c r="B33" s="16">
        <v>18</v>
      </c>
      <c r="C33" s="16" t="s">
        <v>34</v>
      </c>
      <c r="D33" s="16">
        <v>1</v>
      </c>
      <c r="E33" s="17">
        <v>1378</v>
      </c>
      <c r="F33" s="16">
        <v>0.5</v>
      </c>
      <c r="G33" s="17">
        <f t="shared" si="0"/>
        <v>689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2"/>
        <v>689</v>
      </c>
      <c r="T33" s="18">
        <f t="shared" si="3"/>
        <v>8268</v>
      </c>
    </row>
    <row r="34" spans="1:20" ht="31.5">
      <c r="A34" s="11"/>
      <c r="B34" s="16">
        <v>19</v>
      </c>
      <c r="C34" s="16" t="s">
        <v>35</v>
      </c>
      <c r="D34" s="16">
        <v>2</v>
      </c>
      <c r="E34" s="17">
        <v>1383</v>
      </c>
      <c r="F34" s="16">
        <v>1</v>
      </c>
      <c r="G34" s="17">
        <f t="shared" si="0"/>
        <v>1383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f t="shared" si="2"/>
        <v>1383</v>
      </c>
      <c r="T34" s="18">
        <f t="shared" si="3"/>
        <v>16596</v>
      </c>
    </row>
    <row r="35" spans="1:20" ht="31.5">
      <c r="A35" s="11"/>
      <c r="B35" s="16">
        <v>20</v>
      </c>
      <c r="C35" s="16" t="s">
        <v>16</v>
      </c>
      <c r="D35" s="16">
        <v>1</v>
      </c>
      <c r="E35" s="17">
        <v>1378</v>
      </c>
      <c r="F35" s="16">
        <v>0.9</v>
      </c>
      <c r="G35" s="17">
        <f t="shared" si="0"/>
        <v>1240.2</v>
      </c>
      <c r="H35" s="17"/>
      <c r="I35" s="17"/>
      <c r="J35" s="17"/>
      <c r="K35" s="17">
        <f>G35*10%</f>
        <v>124.02000000000001</v>
      </c>
      <c r="L35" s="17"/>
      <c r="M35" s="17"/>
      <c r="N35" s="17"/>
      <c r="O35" s="17"/>
      <c r="P35" s="17"/>
      <c r="Q35" s="17"/>
      <c r="R35" s="17"/>
      <c r="S35" s="17">
        <f t="shared" si="2"/>
        <v>1364.22</v>
      </c>
      <c r="T35" s="18">
        <f t="shared" si="3"/>
        <v>16370.64</v>
      </c>
    </row>
    <row r="36" spans="1:20" ht="15.75">
      <c r="A36" s="11"/>
      <c r="B36" s="1"/>
      <c r="C36" s="1" t="s">
        <v>2</v>
      </c>
      <c r="D36" s="1"/>
      <c r="E36" s="19">
        <f aca="true" t="shared" si="4" ref="E36:Q36">SUM(E16:E35)</f>
        <v>33650</v>
      </c>
      <c r="F36" s="1">
        <f t="shared" si="4"/>
        <v>27.049999999999997</v>
      </c>
      <c r="G36" s="19">
        <f t="shared" si="4"/>
        <v>46954.899999999994</v>
      </c>
      <c r="H36" s="19">
        <f t="shared" si="4"/>
        <v>2500.4700000000003</v>
      </c>
      <c r="I36" s="19">
        <f t="shared" si="4"/>
        <v>0</v>
      </c>
      <c r="J36" s="19">
        <f t="shared" si="4"/>
        <v>0</v>
      </c>
      <c r="K36" s="19">
        <f t="shared" si="4"/>
        <v>1121.32</v>
      </c>
      <c r="L36" s="19">
        <f t="shared" si="4"/>
        <v>553.2</v>
      </c>
      <c r="M36" s="19">
        <f t="shared" si="4"/>
        <v>279.88</v>
      </c>
      <c r="N36" s="19">
        <f t="shared" si="4"/>
        <v>0</v>
      </c>
      <c r="O36" s="19">
        <f t="shared" si="4"/>
        <v>1902.16</v>
      </c>
      <c r="P36" s="19">
        <f t="shared" si="4"/>
        <v>1776.3300000000002</v>
      </c>
      <c r="Q36" s="19">
        <f t="shared" si="4"/>
        <v>1128.68</v>
      </c>
      <c r="R36" s="19"/>
      <c r="S36" s="19">
        <f>SUM(S16:S35)</f>
        <v>56216.94000000001</v>
      </c>
      <c r="T36" s="19">
        <f>SUM(T16:T35)</f>
        <v>674603.28</v>
      </c>
    </row>
    <row r="37" spans="1:20" ht="15.75">
      <c r="A37" s="11"/>
      <c r="B37" s="13"/>
      <c r="C37" s="13"/>
      <c r="D37" s="13"/>
      <c r="E37" s="14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>
      <c r="A38" s="11"/>
      <c r="B38" s="13"/>
      <c r="C38" s="13"/>
      <c r="D38" s="13"/>
      <c r="E38" s="14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30" customHeight="1">
      <c r="A39" s="11"/>
      <c r="B39" s="13"/>
      <c r="C39" s="27" t="s">
        <v>49</v>
      </c>
      <c r="D39" s="27"/>
      <c r="E39" s="27"/>
      <c r="F39" s="27"/>
      <c r="G39" s="20"/>
      <c r="H39" s="14"/>
      <c r="I39" s="14"/>
      <c r="J39" s="14"/>
      <c r="K39" s="14"/>
      <c r="L39" s="14"/>
      <c r="M39" s="14"/>
      <c r="N39" s="14"/>
      <c r="O39" s="28" t="s">
        <v>50</v>
      </c>
      <c r="P39" s="28"/>
      <c r="Q39" s="14"/>
      <c r="R39" s="14"/>
      <c r="S39" s="14"/>
      <c r="T39" s="14"/>
    </row>
    <row r="40" spans="1:20" ht="15.75">
      <c r="A40" s="11"/>
      <c r="B40" s="13"/>
      <c r="C40" s="13"/>
      <c r="D40" s="13"/>
      <c r="E40" s="14"/>
      <c r="F40" s="13"/>
      <c r="G40" s="14"/>
      <c r="H40" s="21"/>
      <c r="I40" s="14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11"/>
      <c r="B41" s="13"/>
      <c r="C41" s="13"/>
      <c r="D41" s="13"/>
      <c r="E41" s="14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1.5" customHeight="1">
      <c r="A42" s="11"/>
      <c r="B42" s="13"/>
      <c r="C42" s="27" t="s">
        <v>20</v>
      </c>
      <c r="D42" s="27"/>
      <c r="E42" s="27"/>
      <c r="F42" s="27"/>
      <c r="G42" s="14"/>
      <c r="H42" s="20"/>
      <c r="I42" s="14"/>
      <c r="J42" s="20"/>
      <c r="K42" s="14"/>
      <c r="L42" s="14"/>
      <c r="M42" s="14"/>
      <c r="N42" s="14"/>
      <c r="O42" s="28" t="s">
        <v>24</v>
      </c>
      <c r="P42" s="28"/>
      <c r="Q42" s="14"/>
      <c r="R42" s="14"/>
      <c r="S42" s="14"/>
      <c r="T42" s="14"/>
    </row>
    <row r="43" spans="1:20" ht="15.75">
      <c r="A43" s="11"/>
      <c r="B43" s="13"/>
      <c r="C43" s="13"/>
      <c r="D43" s="13"/>
      <c r="E43" s="14"/>
      <c r="F43" s="13"/>
      <c r="G43" s="2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</sheetData>
  <sheetProtection/>
  <mergeCells count="21">
    <mergeCell ref="C42:F42"/>
    <mergeCell ref="O42:P42"/>
    <mergeCell ref="O39:P39"/>
    <mergeCell ref="C39:F39"/>
    <mergeCell ref="T13:T15"/>
    <mergeCell ref="J14:J15"/>
    <mergeCell ref="O14:O15"/>
    <mergeCell ref="P14:P15"/>
    <mergeCell ref="Q14:Q15"/>
    <mergeCell ref="J13:M13"/>
    <mergeCell ref="O13:R13"/>
    <mergeCell ref="S13:S15"/>
    <mergeCell ref="P5:R5"/>
    <mergeCell ref="M6:R6"/>
    <mergeCell ref="M7:R7"/>
    <mergeCell ref="G10:P10"/>
    <mergeCell ref="B13:B15"/>
    <mergeCell ref="C13:C15"/>
    <mergeCell ref="F13:F15"/>
    <mergeCell ref="G13:G15"/>
    <mergeCell ref="J11:M11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T43"/>
  <sheetViews>
    <sheetView zoomScalePageLayoutView="0" workbookViewId="0" topLeftCell="C10">
      <selection activeCell="I1" sqref="I1:I16384"/>
    </sheetView>
  </sheetViews>
  <sheetFormatPr defaultColWidth="9.00390625" defaultRowHeight="12.75"/>
  <cols>
    <col min="3" max="3" width="21.125" style="0" customWidth="1"/>
    <col min="4" max="4" width="12.75390625" style="0" customWidth="1"/>
    <col min="5" max="5" width="9.25390625" style="0" bestFit="1" customWidth="1"/>
    <col min="6" max="6" width="12.625" style="0" customWidth="1"/>
    <col min="7" max="7" width="13.25390625" style="0" customWidth="1"/>
    <col min="8" max="9" width="0.12890625" style="0" customWidth="1"/>
    <col min="10" max="10" width="10.625" style="0" customWidth="1"/>
    <col min="11" max="11" width="9.375" style="0" bestFit="1" customWidth="1"/>
    <col min="12" max="12" width="10.625" style="0" customWidth="1"/>
    <col min="13" max="14" width="9.25390625" style="0" bestFit="1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5" spans="2:18" ht="15">
      <c r="B5" s="11"/>
      <c r="C5" s="11" t="s">
        <v>29</v>
      </c>
      <c r="D5" s="11"/>
      <c r="E5" s="11"/>
      <c r="M5" s="11"/>
      <c r="N5" s="11"/>
      <c r="O5" s="11"/>
      <c r="P5" s="44" t="s">
        <v>32</v>
      </c>
      <c r="Q5" s="44"/>
      <c r="R5" s="44"/>
    </row>
    <row r="6" spans="2:18" ht="15">
      <c r="B6" s="11"/>
      <c r="C6" s="11"/>
      <c r="D6" s="11"/>
      <c r="E6" s="11"/>
      <c r="M6" s="44" t="s">
        <v>45</v>
      </c>
      <c r="N6" s="44"/>
      <c r="O6" s="44"/>
      <c r="P6" s="44"/>
      <c r="Q6" s="44"/>
      <c r="R6" s="44"/>
    </row>
    <row r="7" spans="2:18" ht="15">
      <c r="B7" s="11" t="s">
        <v>30</v>
      </c>
      <c r="C7" s="11"/>
      <c r="D7" s="11"/>
      <c r="E7" s="11"/>
      <c r="M7" s="44" t="s">
        <v>60</v>
      </c>
      <c r="N7" s="44"/>
      <c r="O7" s="44"/>
      <c r="P7" s="44"/>
      <c r="Q7" s="44"/>
      <c r="R7" s="44"/>
    </row>
    <row r="8" spans="2:18" ht="15">
      <c r="B8" s="11"/>
      <c r="C8" s="11"/>
      <c r="D8" s="11"/>
      <c r="E8" s="11"/>
      <c r="M8" s="22" t="s">
        <v>48</v>
      </c>
      <c r="N8" s="22"/>
      <c r="O8" s="22"/>
      <c r="P8" s="22"/>
      <c r="Q8" s="22"/>
      <c r="R8" s="22"/>
    </row>
    <row r="9" spans="2:18" ht="15">
      <c r="B9" s="11"/>
      <c r="C9" s="11"/>
      <c r="D9" s="11" t="s">
        <v>31</v>
      </c>
      <c r="E9" s="11"/>
      <c r="M9" s="11"/>
      <c r="N9" s="11"/>
      <c r="O9" s="11"/>
      <c r="P9" s="11"/>
      <c r="Q9" s="11" t="s">
        <v>23</v>
      </c>
      <c r="R9" s="11"/>
    </row>
    <row r="10" spans="1:20" ht="15.75">
      <c r="A10" s="11"/>
      <c r="B10" s="10"/>
      <c r="C10" s="10"/>
      <c r="D10" s="10"/>
      <c r="E10" s="10"/>
      <c r="F10" s="42" t="s">
        <v>51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10"/>
      <c r="R10" s="10"/>
      <c r="S10" s="10"/>
      <c r="T10" s="10"/>
    </row>
    <row r="11" spans="1:20" ht="15.75">
      <c r="A11" s="11"/>
      <c r="B11" s="12"/>
      <c r="C11" s="12"/>
      <c r="D11" s="12"/>
      <c r="E11" s="9"/>
      <c r="F11" s="9"/>
      <c r="G11" s="9"/>
      <c r="H11" s="9"/>
      <c r="I11" s="9"/>
      <c r="J11" s="42" t="s">
        <v>17</v>
      </c>
      <c r="K11" s="42"/>
      <c r="L11" s="42"/>
      <c r="M11" s="42"/>
      <c r="N11" s="15" t="s">
        <v>28</v>
      </c>
      <c r="O11" s="9"/>
      <c r="P11" s="9"/>
      <c r="Q11" s="9"/>
      <c r="R11" s="9"/>
      <c r="S11" s="9"/>
      <c r="T11" s="9"/>
    </row>
    <row r="12" spans="1:20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7" customHeight="1">
      <c r="A13" s="11"/>
      <c r="B13" s="29" t="s">
        <v>0</v>
      </c>
      <c r="C13" s="29" t="s">
        <v>3</v>
      </c>
      <c r="D13" s="1" t="s">
        <v>18</v>
      </c>
      <c r="E13" s="29" t="s">
        <v>55</v>
      </c>
      <c r="F13" s="38" t="s">
        <v>56</v>
      </c>
      <c r="G13" s="5" t="s">
        <v>52</v>
      </c>
      <c r="H13" s="5"/>
      <c r="I13" s="5"/>
      <c r="J13" s="36" t="s">
        <v>7</v>
      </c>
      <c r="K13" s="36"/>
      <c r="L13" s="36"/>
      <c r="M13" s="36"/>
      <c r="N13" s="8"/>
      <c r="O13" s="51" t="s">
        <v>6</v>
      </c>
      <c r="P13" s="51"/>
      <c r="Q13" s="51"/>
      <c r="R13" s="52"/>
      <c r="S13" s="29" t="s">
        <v>1</v>
      </c>
      <c r="T13" s="30" t="s">
        <v>8</v>
      </c>
    </row>
    <row r="14" spans="1:20" ht="47.25">
      <c r="A14" s="11"/>
      <c r="B14" s="29"/>
      <c r="C14" s="29"/>
      <c r="D14" s="1" t="s">
        <v>19</v>
      </c>
      <c r="E14" s="29"/>
      <c r="F14" s="39"/>
      <c r="G14" s="6" t="s">
        <v>53</v>
      </c>
      <c r="H14" s="6"/>
      <c r="I14" s="6"/>
      <c r="J14" s="33"/>
      <c r="K14" s="4" t="s">
        <v>58</v>
      </c>
      <c r="L14" s="4" t="s">
        <v>57</v>
      </c>
      <c r="M14" s="4" t="s">
        <v>58</v>
      </c>
      <c r="N14" s="4"/>
      <c r="O14" s="34">
        <v>0.2</v>
      </c>
      <c r="P14" s="33">
        <v>0.3</v>
      </c>
      <c r="Q14" s="34">
        <v>0.1</v>
      </c>
      <c r="R14" s="2"/>
      <c r="S14" s="29"/>
      <c r="T14" s="31"/>
    </row>
    <row r="15" spans="1:20" ht="15.75">
      <c r="A15" s="11"/>
      <c r="B15" s="29"/>
      <c r="C15" s="29"/>
      <c r="D15" s="1"/>
      <c r="E15" s="29"/>
      <c r="F15" s="40"/>
      <c r="G15" s="7" t="s">
        <v>54</v>
      </c>
      <c r="H15" s="7"/>
      <c r="I15" s="7"/>
      <c r="J15" s="29"/>
      <c r="K15" s="23">
        <v>0.1</v>
      </c>
      <c r="L15" s="23">
        <v>0.4</v>
      </c>
      <c r="M15" s="23">
        <v>0.08</v>
      </c>
      <c r="N15" s="3"/>
      <c r="O15" s="32"/>
      <c r="P15" s="29"/>
      <c r="Q15" s="35"/>
      <c r="R15" s="1"/>
      <c r="S15" s="29"/>
      <c r="T15" s="32"/>
    </row>
    <row r="16" spans="1:20" ht="20.25" customHeight="1">
      <c r="A16" s="11"/>
      <c r="B16" s="16">
        <v>1</v>
      </c>
      <c r="C16" s="16" t="s">
        <v>9</v>
      </c>
      <c r="D16" s="17">
        <v>2193</v>
      </c>
      <c r="E16" s="16">
        <v>2.7</v>
      </c>
      <c r="F16" s="17">
        <f aca="true" t="shared" si="0" ref="F16:F35">D16*E16</f>
        <v>5921.1</v>
      </c>
      <c r="G16" s="17">
        <f aca="true" t="shared" si="1" ref="G16:G22">F16*10%</f>
        <v>592.11</v>
      </c>
      <c r="H16" s="17"/>
      <c r="I16" s="17"/>
      <c r="J16" s="17"/>
      <c r="K16" s="17"/>
      <c r="L16" s="17"/>
      <c r="M16" s="17"/>
      <c r="N16" s="17"/>
      <c r="O16" s="17"/>
      <c r="P16" s="17">
        <f>F16*30%</f>
        <v>1776.3300000000002</v>
      </c>
      <c r="Q16" s="17"/>
      <c r="R16" s="17"/>
      <c r="S16" s="17">
        <f>SUM(F16:Q16)</f>
        <v>8289.54</v>
      </c>
      <c r="T16" s="18">
        <f>S16+('01,09,15'!R16*11)</f>
        <v>91200.06</v>
      </c>
    </row>
    <row r="17" spans="1:20" ht="17.25" customHeight="1">
      <c r="A17" s="11"/>
      <c r="B17" s="16">
        <v>2</v>
      </c>
      <c r="C17" s="16" t="str">
        <f>C19</f>
        <v>Вихователь</v>
      </c>
      <c r="D17" s="17">
        <v>2193</v>
      </c>
      <c r="E17" s="16">
        <v>1.8</v>
      </c>
      <c r="F17" s="17">
        <f t="shared" si="0"/>
        <v>3947.4</v>
      </c>
      <c r="G17" s="17">
        <f t="shared" si="1"/>
        <v>394.74</v>
      </c>
      <c r="H17" s="17"/>
      <c r="I17" s="17"/>
      <c r="J17" s="17"/>
      <c r="K17" s="17"/>
      <c r="L17" s="17"/>
      <c r="M17" s="17"/>
      <c r="N17" s="17"/>
      <c r="O17" s="17">
        <f>F17*20%</f>
        <v>789.48</v>
      </c>
      <c r="P17" s="17"/>
      <c r="Q17" s="17"/>
      <c r="R17" s="17"/>
      <c r="S17" s="17">
        <f aca="true" t="shared" si="2" ref="S17:S35">SUM(F17:Q17)</f>
        <v>5131.620000000001</v>
      </c>
      <c r="T17" s="18">
        <f>S17+('01,09,15'!R17*11)</f>
        <v>56457.180000000015</v>
      </c>
    </row>
    <row r="18" spans="1:20" ht="21" customHeight="1">
      <c r="A18" s="11"/>
      <c r="B18" s="16">
        <v>3</v>
      </c>
      <c r="C18" s="16" t="s">
        <v>9</v>
      </c>
      <c r="D18" s="17">
        <v>2026</v>
      </c>
      <c r="E18" s="16">
        <v>1.8</v>
      </c>
      <c r="F18" s="17">
        <f t="shared" si="0"/>
        <v>3646.8</v>
      </c>
      <c r="G18" s="17">
        <f t="shared" si="1"/>
        <v>364.68000000000006</v>
      </c>
      <c r="H18" s="17"/>
      <c r="I18" s="17"/>
      <c r="J18" s="17"/>
      <c r="K18" s="17"/>
      <c r="L18" s="17"/>
      <c r="M18" s="17"/>
      <c r="N18" s="17"/>
      <c r="O18" s="17"/>
      <c r="P18" s="17"/>
      <c r="Q18" s="17">
        <f>F18*10%</f>
        <v>364.68000000000006</v>
      </c>
      <c r="R18" s="17"/>
      <c r="S18" s="17">
        <f t="shared" si="2"/>
        <v>4376.160000000001</v>
      </c>
      <c r="T18" s="18">
        <f>S18+('01,09,15'!R18*11)</f>
        <v>48142.08</v>
      </c>
    </row>
    <row r="19" spans="1:20" ht="20.25" customHeight="1">
      <c r="A19" s="11"/>
      <c r="B19" s="16">
        <v>4</v>
      </c>
      <c r="C19" s="16" t="s">
        <v>9</v>
      </c>
      <c r="D19" s="17">
        <v>2026</v>
      </c>
      <c r="E19" s="16">
        <v>0.9</v>
      </c>
      <c r="F19" s="17">
        <f t="shared" si="0"/>
        <v>1823.4</v>
      </c>
      <c r="G19" s="17">
        <f t="shared" si="1"/>
        <v>182.34000000000003</v>
      </c>
      <c r="H19" s="17"/>
      <c r="I19" s="17"/>
      <c r="J19" s="17"/>
      <c r="K19" s="17"/>
      <c r="L19" s="17"/>
      <c r="M19" s="17"/>
      <c r="N19" s="17"/>
      <c r="O19" s="17">
        <f>F19*20%</f>
        <v>364.68000000000006</v>
      </c>
      <c r="P19" s="17"/>
      <c r="Q19" s="17"/>
      <c r="R19" s="17"/>
      <c r="S19" s="17">
        <f t="shared" si="2"/>
        <v>2370.42</v>
      </c>
      <c r="T19" s="18">
        <f>S19+('01,09,15'!R19*11)</f>
        <v>26076.96</v>
      </c>
    </row>
    <row r="20" spans="1:20" ht="21" customHeight="1">
      <c r="A20" s="11"/>
      <c r="B20" s="16">
        <v>5</v>
      </c>
      <c r="C20" s="16" t="s">
        <v>9</v>
      </c>
      <c r="D20" s="17">
        <v>1925</v>
      </c>
      <c r="E20" s="16">
        <v>1.8</v>
      </c>
      <c r="F20" s="17">
        <f t="shared" si="0"/>
        <v>3465</v>
      </c>
      <c r="G20" s="17">
        <f t="shared" si="1"/>
        <v>346.5</v>
      </c>
      <c r="H20" s="17"/>
      <c r="I20" s="17"/>
      <c r="J20" s="17"/>
      <c r="K20" s="17"/>
      <c r="L20" s="17"/>
      <c r="M20" s="17"/>
      <c r="N20" s="17"/>
      <c r="O20" s="17"/>
      <c r="P20" s="17"/>
      <c r="Q20" s="17">
        <f>F20*10%</f>
        <v>346.5</v>
      </c>
      <c r="R20" s="17"/>
      <c r="S20" s="17">
        <f t="shared" si="2"/>
        <v>4158</v>
      </c>
      <c r="T20" s="18">
        <f>S20+('01,09,15'!R20*11)</f>
        <v>45761.76</v>
      </c>
    </row>
    <row r="21" spans="1:20" ht="27" customHeight="1">
      <c r="A21" s="11"/>
      <c r="B21" s="16">
        <v>6</v>
      </c>
      <c r="C21" s="16" t="s">
        <v>26</v>
      </c>
      <c r="D21" s="17">
        <v>1825</v>
      </c>
      <c r="E21" s="16">
        <v>0.9</v>
      </c>
      <c r="F21" s="17">
        <f t="shared" si="0"/>
        <v>1642.5</v>
      </c>
      <c r="G21" s="17">
        <f t="shared" si="1"/>
        <v>164.25</v>
      </c>
      <c r="H21" s="19"/>
      <c r="I21" s="19"/>
      <c r="J21" s="17"/>
      <c r="K21" s="17"/>
      <c r="L21" s="17"/>
      <c r="M21" s="17"/>
      <c r="N21" s="17"/>
      <c r="O21" s="17"/>
      <c r="P21" s="17"/>
      <c r="Q21" s="17">
        <f>F21*10%</f>
        <v>164.25</v>
      </c>
      <c r="R21" s="17"/>
      <c r="S21" s="17">
        <f t="shared" si="2"/>
        <v>1971</v>
      </c>
      <c r="T21" s="18">
        <f>S21+('01,09,15'!R21*11)</f>
        <v>21691.8</v>
      </c>
    </row>
    <row r="22" spans="1:20" ht="15.75">
      <c r="A22" s="11"/>
      <c r="B22" s="16">
        <v>7</v>
      </c>
      <c r="C22" s="16" t="s">
        <v>38</v>
      </c>
      <c r="D22" s="17">
        <v>2026</v>
      </c>
      <c r="E22" s="16">
        <v>1.25</v>
      </c>
      <c r="F22" s="17">
        <f t="shared" si="0"/>
        <v>2532.5</v>
      </c>
      <c r="G22" s="17">
        <f t="shared" si="1"/>
        <v>253.25</v>
      </c>
      <c r="H22" s="17"/>
      <c r="I22" s="17"/>
      <c r="J22" s="17"/>
      <c r="K22" s="17"/>
      <c r="L22" s="17"/>
      <c r="M22" s="17"/>
      <c r="N22" s="17"/>
      <c r="O22" s="17"/>
      <c r="P22" s="17"/>
      <c r="Q22" s="17">
        <f>F22*10%</f>
        <v>253.25</v>
      </c>
      <c r="R22" s="17"/>
      <c r="S22" s="17">
        <f t="shared" si="2"/>
        <v>3039</v>
      </c>
      <c r="T22" s="18">
        <f>S22+('01,09,15'!R22*11)</f>
        <v>33432</v>
      </c>
    </row>
    <row r="23" spans="1:20" ht="15.75">
      <c r="A23" s="11"/>
      <c r="B23" s="16">
        <v>8</v>
      </c>
      <c r="C23" s="16" t="s">
        <v>10</v>
      </c>
      <c r="D23" s="17">
        <v>1714</v>
      </c>
      <c r="E23" s="16">
        <v>1</v>
      </c>
      <c r="F23" s="17">
        <f t="shared" si="0"/>
        <v>1714</v>
      </c>
      <c r="G23" s="17"/>
      <c r="H23" s="17"/>
      <c r="I23" s="17"/>
      <c r="J23" s="17"/>
      <c r="K23" s="17">
        <f>F23*10%</f>
        <v>171.4</v>
      </c>
      <c r="L23" s="17"/>
      <c r="M23" s="17"/>
      <c r="N23" s="17"/>
      <c r="O23" s="17">
        <f>F23*20%</f>
        <v>342.8</v>
      </c>
      <c r="P23" s="17"/>
      <c r="Q23" s="17"/>
      <c r="R23" s="17"/>
      <c r="S23" s="17">
        <f t="shared" si="2"/>
        <v>2228.2000000000003</v>
      </c>
      <c r="T23" s="18">
        <f>S23+('01,09,15'!R23*11)</f>
        <v>24507.600000000002</v>
      </c>
    </row>
    <row r="24" spans="1:20" ht="31.5">
      <c r="A24" s="11"/>
      <c r="B24" s="16">
        <v>9</v>
      </c>
      <c r="C24" s="16" t="s">
        <v>11</v>
      </c>
      <c r="D24" s="17">
        <v>1514</v>
      </c>
      <c r="E24" s="16">
        <v>5</v>
      </c>
      <c r="F24" s="17">
        <f t="shared" si="0"/>
        <v>7570</v>
      </c>
      <c r="G24" s="17"/>
      <c r="H24" s="17"/>
      <c r="I24" s="17"/>
      <c r="J24" s="17"/>
      <c r="K24" s="17">
        <f>F24*10%</f>
        <v>757</v>
      </c>
      <c r="L24" s="17"/>
      <c r="M24" s="17"/>
      <c r="N24" s="17"/>
      <c r="O24" s="17"/>
      <c r="P24" s="17"/>
      <c r="Q24" s="17"/>
      <c r="R24" s="17"/>
      <c r="S24" s="17">
        <f t="shared" si="2"/>
        <v>8327</v>
      </c>
      <c r="T24" s="18">
        <f>S24+('01,09,15'!R24*11)</f>
        <v>93813.5</v>
      </c>
    </row>
    <row r="25" spans="1:20" ht="15.75">
      <c r="A25" s="11"/>
      <c r="B25" s="16">
        <v>10</v>
      </c>
      <c r="C25" s="16" t="s">
        <v>12</v>
      </c>
      <c r="D25" s="17">
        <v>1714</v>
      </c>
      <c r="E25" s="16">
        <v>1</v>
      </c>
      <c r="F25" s="17">
        <f t="shared" si="0"/>
        <v>1714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f t="shared" si="2"/>
        <v>1714</v>
      </c>
      <c r="T25" s="18">
        <f>S25+('01,09,15'!R25*11)</f>
        <v>18852</v>
      </c>
    </row>
    <row r="26" spans="1:20" ht="15.75">
      <c r="A26" s="11"/>
      <c r="B26" s="16">
        <v>11</v>
      </c>
      <c r="C26" s="16" t="s">
        <v>13</v>
      </c>
      <c r="D26" s="17">
        <v>1414</v>
      </c>
      <c r="E26" s="16">
        <v>1</v>
      </c>
      <c r="F26" s="17">
        <f t="shared" si="0"/>
        <v>1414</v>
      </c>
      <c r="G26" s="17"/>
      <c r="H26" s="17"/>
      <c r="I26" s="17"/>
      <c r="J26" s="17"/>
      <c r="K26" s="17"/>
      <c r="L26" s="17"/>
      <c r="M26" s="17">
        <f>F26*8%</f>
        <v>113.12</v>
      </c>
      <c r="N26" s="17"/>
      <c r="O26" s="17"/>
      <c r="P26" s="17"/>
      <c r="Q26" s="17"/>
      <c r="R26" s="17"/>
      <c r="S26" s="17">
        <f t="shared" si="2"/>
        <v>1527.12</v>
      </c>
      <c r="T26" s="18">
        <f>S26+('01,09,15'!R26*11)</f>
        <v>18194.76</v>
      </c>
    </row>
    <row r="27" spans="1:20" ht="15.75">
      <c r="A27" s="11"/>
      <c r="B27" s="16">
        <v>12</v>
      </c>
      <c r="C27" s="16" t="s">
        <v>13</v>
      </c>
      <c r="D27" s="17">
        <v>1393</v>
      </c>
      <c r="E27" s="16">
        <v>1</v>
      </c>
      <c r="F27" s="17">
        <f t="shared" si="0"/>
        <v>1393</v>
      </c>
      <c r="G27" s="17"/>
      <c r="H27" s="17"/>
      <c r="I27" s="17"/>
      <c r="J27" s="17"/>
      <c r="K27" s="17"/>
      <c r="L27" s="17"/>
      <c r="M27" s="17">
        <f>F27*8%</f>
        <v>111.44</v>
      </c>
      <c r="N27" s="17"/>
      <c r="O27" s="17"/>
      <c r="P27" s="17"/>
      <c r="Q27" s="17"/>
      <c r="R27" s="17"/>
      <c r="S27" s="17">
        <f t="shared" si="2"/>
        <v>1504.44</v>
      </c>
      <c r="T27" s="18">
        <f>S27+('01,09,15'!R27*11)</f>
        <v>18053.28</v>
      </c>
    </row>
    <row r="28" spans="1:20" ht="15.75">
      <c r="A28" s="11"/>
      <c r="B28" s="16">
        <v>13</v>
      </c>
      <c r="C28" s="16" t="s">
        <v>36</v>
      </c>
      <c r="D28" s="17">
        <v>1378</v>
      </c>
      <c r="E28" s="16">
        <v>0.5</v>
      </c>
      <c r="F28" s="17">
        <f t="shared" si="0"/>
        <v>689</v>
      </c>
      <c r="G28" s="17"/>
      <c r="H28" s="17"/>
      <c r="I28" s="17"/>
      <c r="J28" s="17"/>
      <c r="K28" s="17">
        <f>F28*10%</f>
        <v>68.9</v>
      </c>
      <c r="L28" s="17"/>
      <c r="M28" s="17"/>
      <c r="N28" s="17"/>
      <c r="O28" s="17"/>
      <c r="P28" s="17"/>
      <c r="Q28" s="17"/>
      <c r="R28" s="17"/>
      <c r="S28" s="17">
        <f t="shared" si="2"/>
        <v>757.9</v>
      </c>
      <c r="T28" s="18">
        <f>S28+('01,09,15'!R28*11)</f>
        <v>9094.8</v>
      </c>
    </row>
    <row r="29" spans="1:20" ht="15.75">
      <c r="A29" s="11"/>
      <c r="B29" s="16">
        <v>14</v>
      </c>
      <c r="C29" s="16" t="s">
        <v>14</v>
      </c>
      <c r="D29" s="17">
        <v>1378</v>
      </c>
      <c r="E29" s="16">
        <v>1</v>
      </c>
      <c r="F29" s="17">
        <f t="shared" si="0"/>
        <v>1378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2"/>
        <v>1378</v>
      </c>
      <c r="T29" s="18">
        <f>S29+('01,09,15'!R29*11)</f>
        <v>16536</v>
      </c>
    </row>
    <row r="30" spans="1:20" ht="31.5">
      <c r="A30" s="11"/>
      <c r="B30" s="16">
        <v>15</v>
      </c>
      <c r="C30" s="16" t="s">
        <v>39</v>
      </c>
      <c r="D30" s="17">
        <v>1383</v>
      </c>
      <c r="E30" s="16">
        <v>1</v>
      </c>
      <c r="F30" s="17">
        <f t="shared" si="0"/>
        <v>1383</v>
      </c>
      <c r="G30" s="17"/>
      <c r="H30" s="17"/>
      <c r="I30" s="17"/>
      <c r="J30" s="17"/>
      <c r="K30" s="17"/>
      <c r="L30" s="17"/>
      <c r="M30" s="17">
        <f>F30*4%</f>
        <v>55.32</v>
      </c>
      <c r="N30" s="17"/>
      <c r="O30" s="17"/>
      <c r="P30" s="17"/>
      <c r="Q30" s="17"/>
      <c r="R30" s="17"/>
      <c r="S30" s="17">
        <f t="shared" si="2"/>
        <v>1438.32</v>
      </c>
      <c r="T30" s="18">
        <f>S30+('01,09,15'!R30*11)</f>
        <v>17461.800000000003</v>
      </c>
    </row>
    <row r="31" spans="1:20" ht="31.5">
      <c r="A31" s="11"/>
      <c r="B31" s="16">
        <v>16</v>
      </c>
      <c r="C31" s="16" t="s">
        <v>46</v>
      </c>
      <c r="D31" s="17">
        <v>2026</v>
      </c>
      <c r="E31" s="16">
        <v>1</v>
      </c>
      <c r="F31" s="17">
        <f t="shared" si="0"/>
        <v>2026</v>
      </c>
      <c r="G31" s="17">
        <f>F31*10%</f>
        <v>202.60000000000002</v>
      </c>
      <c r="H31" s="17"/>
      <c r="I31" s="17"/>
      <c r="J31" s="17"/>
      <c r="K31" s="17"/>
      <c r="L31" s="17"/>
      <c r="M31" s="17"/>
      <c r="N31" s="17"/>
      <c r="O31" s="17">
        <f>F31*20%</f>
        <v>405.20000000000005</v>
      </c>
      <c r="P31" s="17"/>
      <c r="Q31" s="17"/>
      <c r="R31" s="17"/>
      <c r="S31" s="17">
        <f t="shared" si="2"/>
        <v>2633.8</v>
      </c>
      <c r="T31" s="18">
        <f>S31+('01,09,15'!R31*11)</f>
        <v>28974.399999999998</v>
      </c>
    </row>
    <row r="32" spans="1:20" ht="15.75">
      <c r="A32" s="11"/>
      <c r="B32" s="16">
        <v>17</v>
      </c>
      <c r="C32" s="16" t="s">
        <v>15</v>
      </c>
      <c r="D32" s="17">
        <v>1383</v>
      </c>
      <c r="E32" s="16">
        <v>1</v>
      </c>
      <c r="F32" s="17">
        <f t="shared" si="0"/>
        <v>1383</v>
      </c>
      <c r="G32" s="17"/>
      <c r="H32" s="17"/>
      <c r="I32" s="17"/>
      <c r="J32" s="17"/>
      <c r="K32" s="17"/>
      <c r="L32" s="17">
        <f>F32*40%</f>
        <v>553.2</v>
      </c>
      <c r="M32" s="17"/>
      <c r="N32" s="17"/>
      <c r="O32" s="17"/>
      <c r="P32" s="17"/>
      <c r="Q32" s="17"/>
      <c r="R32" s="17"/>
      <c r="S32" s="17">
        <f t="shared" si="2"/>
        <v>1936.2</v>
      </c>
      <c r="T32" s="18">
        <f>S32+('01,09,15'!R32*11)</f>
        <v>23234.4</v>
      </c>
    </row>
    <row r="33" spans="1:20" ht="15.75">
      <c r="A33" s="11"/>
      <c r="B33" s="16">
        <v>18</v>
      </c>
      <c r="C33" s="16" t="s">
        <v>34</v>
      </c>
      <c r="D33" s="17">
        <v>1378</v>
      </c>
      <c r="E33" s="16">
        <v>0.5</v>
      </c>
      <c r="F33" s="17">
        <f t="shared" si="0"/>
        <v>689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2"/>
        <v>689</v>
      </c>
      <c r="T33" s="18">
        <f>S33+('01,09,15'!R33*11)</f>
        <v>8268</v>
      </c>
    </row>
    <row r="34" spans="1:20" ht="31.5">
      <c r="A34" s="11"/>
      <c r="B34" s="16">
        <v>19</v>
      </c>
      <c r="C34" s="16" t="s">
        <v>35</v>
      </c>
      <c r="D34" s="17">
        <v>1383</v>
      </c>
      <c r="E34" s="16">
        <v>1</v>
      </c>
      <c r="F34" s="17">
        <f t="shared" si="0"/>
        <v>1383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f t="shared" si="2"/>
        <v>1383</v>
      </c>
      <c r="T34" s="18">
        <f>S34+('01,09,15'!R34*11)</f>
        <v>16596</v>
      </c>
    </row>
    <row r="35" spans="1:20" ht="31.5">
      <c r="A35" s="11"/>
      <c r="B35" s="16">
        <v>20</v>
      </c>
      <c r="C35" s="16" t="s">
        <v>16</v>
      </c>
      <c r="D35" s="17">
        <v>1378</v>
      </c>
      <c r="E35" s="16">
        <v>0.9</v>
      </c>
      <c r="F35" s="17">
        <f t="shared" si="0"/>
        <v>1240.2</v>
      </c>
      <c r="G35" s="17"/>
      <c r="H35" s="17"/>
      <c r="I35" s="17"/>
      <c r="J35" s="17"/>
      <c r="K35" s="17">
        <f>F35*10%</f>
        <v>124.02000000000001</v>
      </c>
      <c r="L35" s="17"/>
      <c r="M35" s="17"/>
      <c r="N35" s="17"/>
      <c r="O35" s="17"/>
      <c r="P35" s="17"/>
      <c r="Q35" s="17"/>
      <c r="R35" s="17"/>
      <c r="S35" s="17">
        <f t="shared" si="2"/>
        <v>1364.22</v>
      </c>
      <c r="T35" s="18">
        <f>S35+('01,09,15'!R35*11)</f>
        <v>16370.64</v>
      </c>
    </row>
    <row r="36" spans="1:20" ht="15.75">
      <c r="A36" s="11"/>
      <c r="B36" s="1"/>
      <c r="C36" s="1" t="s">
        <v>2</v>
      </c>
      <c r="D36" s="19">
        <f aca="true" t="shared" si="3" ref="D36:Q36">SUM(D16:D35)</f>
        <v>33650</v>
      </c>
      <c r="E36" s="1">
        <f t="shared" si="3"/>
        <v>27.049999999999997</v>
      </c>
      <c r="F36" s="19">
        <f t="shared" si="3"/>
        <v>46954.899999999994</v>
      </c>
      <c r="G36" s="19">
        <f t="shared" si="3"/>
        <v>2500.4700000000003</v>
      </c>
      <c r="H36" s="19">
        <f t="shared" si="3"/>
        <v>0</v>
      </c>
      <c r="I36" s="19"/>
      <c r="J36" s="19">
        <f t="shared" si="3"/>
        <v>0</v>
      </c>
      <c r="K36" s="19">
        <f t="shared" si="3"/>
        <v>1121.32</v>
      </c>
      <c r="L36" s="19">
        <f t="shared" si="3"/>
        <v>553.2</v>
      </c>
      <c r="M36" s="19">
        <f t="shared" si="3"/>
        <v>279.88</v>
      </c>
      <c r="N36" s="19">
        <f t="shared" si="3"/>
        <v>0</v>
      </c>
      <c r="O36" s="19">
        <f t="shared" si="3"/>
        <v>1902.16</v>
      </c>
      <c r="P36" s="19">
        <f t="shared" si="3"/>
        <v>1776.3300000000002</v>
      </c>
      <c r="Q36" s="19">
        <f t="shared" si="3"/>
        <v>1128.68</v>
      </c>
      <c r="R36" s="19"/>
      <c r="S36" s="19">
        <f>SUM(S16:S35)</f>
        <v>56216.94000000001</v>
      </c>
      <c r="T36" s="19">
        <f>SUM(T16:T35)</f>
        <v>632719.02</v>
      </c>
    </row>
    <row r="37" spans="1:20" ht="15.75">
      <c r="A37" s="11"/>
      <c r="B37" s="13"/>
      <c r="C37" s="13"/>
      <c r="D37" s="14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30" customHeight="1">
      <c r="A39" s="11"/>
      <c r="B39" s="13"/>
      <c r="C39" s="27" t="s">
        <v>49</v>
      </c>
      <c r="D39" s="27"/>
      <c r="E39" s="27"/>
      <c r="F39" s="20"/>
      <c r="G39" s="14"/>
      <c r="H39" s="14"/>
      <c r="I39" s="14"/>
      <c r="J39" s="14"/>
      <c r="K39" s="14"/>
      <c r="L39" s="14"/>
      <c r="M39" s="14"/>
      <c r="N39" s="14"/>
      <c r="O39" s="28" t="s">
        <v>50</v>
      </c>
      <c r="P39" s="28"/>
      <c r="Q39" s="14"/>
      <c r="R39" s="14"/>
      <c r="S39" s="14"/>
      <c r="T39" s="14"/>
    </row>
    <row r="40" spans="1:20" ht="15.75">
      <c r="A40" s="11"/>
      <c r="B40" s="13"/>
      <c r="C40" s="13"/>
      <c r="D40" s="14"/>
      <c r="E40" s="13"/>
      <c r="F40" s="14"/>
      <c r="G40" s="21"/>
      <c r="H40" s="14"/>
      <c r="I40" s="14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11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1.5" customHeight="1">
      <c r="A42" s="11"/>
      <c r="B42" s="13"/>
      <c r="C42" s="27" t="s">
        <v>20</v>
      </c>
      <c r="D42" s="27"/>
      <c r="E42" s="27"/>
      <c r="F42" s="14"/>
      <c r="G42" s="20"/>
      <c r="H42" s="14"/>
      <c r="I42" s="14"/>
      <c r="J42" s="20"/>
      <c r="K42" s="14"/>
      <c r="L42" s="14"/>
      <c r="M42" s="14"/>
      <c r="N42" s="14"/>
      <c r="O42" s="28" t="s">
        <v>24</v>
      </c>
      <c r="P42" s="28"/>
      <c r="Q42" s="14"/>
      <c r="R42" s="14"/>
      <c r="S42" s="14"/>
      <c r="T42" s="14"/>
    </row>
    <row r="43" spans="1:20" ht="15.75">
      <c r="A43" s="11"/>
      <c r="B43" s="13"/>
      <c r="C43" s="13"/>
      <c r="D43" s="14"/>
      <c r="E43" s="13"/>
      <c r="F43" s="2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</sheetData>
  <sheetProtection/>
  <mergeCells count="21">
    <mergeCell ref="S13:S15"/>
    <mergeCell ref="J13:M13"/>
    <mergeCell ref="B13:B15"/>
    <mergeCell ref="C13:C15"/>
    <mergeCell ref="E13:E15"/>
    <mergeCell ref="F13:F15"/>
    <mergeCell ref="T13:T15"/>
    <mergeCell ref="J14:J15"/>
    <mergeCell ref="O14:O15"/>
    <mergeCell ref="P14:P15"/>
    <mergeCell ref="Q14:Q15"/>
    <mergeCell ref="J11:M11"/>
    <mergeCell ref="P5:R5"/>
    <mergeCell ref="M6:R6"/>
    <mergeCell ref="M7:R7"/>
    <mergeCell ref="F10:P10"/>
    <mergeCell ref="C42:E42"/>
    <mergeCell ref="C39:E39"/>
    <mergeCell ref="O42:P42"/>
    <mergeCell ref="O13:R13"/>
    <mergeCell ref="O39:P3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43"/>
  <sheetViews>
    <sheetView zoomScalePageLayoutView="0" workbookViewId="0" topLeftCell="D25">
      <selection activeCell="N39" sqref="N39:O39"/>
    </sheetView>
  </sheetViews>
  <sheetFormatPr defaultColWidth="9.00390625" defaultRowHeight="12.75"/>
  <cols>
    <col min="3" max="3" width="21.125" style="0" customWidth="1"/>
    <col min="4" max="4" width="12.75390625" style="0" customWidth="1"/>
    <col min="6" max="6" width="12.625" style="0" customWidth="1"/>
    <col min="7" max="7" width="11.375" style="0" customWidth="1"/>
    <col min="9" max="9" width="10.625" style="0" customWidth="1"/>
    <col min="11" max="11" width="10.625" style="0" customWidth="1"/>
    <col min="14" max="14" width="10.75390625" style="0" customWidth="1"/>
    <col min="15" max="15" width="12.25390625" style="0" customWidth="1"/>
    <col min="16" max="16" width="11.00390625" style="0" customWidth="1"/>
    <col min="18" max="18" width="12.25390625" style="0" customWidth="1"/>
    <col min="19" max="19" width="14.625" style="0" customWidth="1"/>
  </cols>
  <sheetData>
    <row r="5" spans="2:17" ht="15">
      <c r="B5" s="11"/>
      <c r="C5" s="11" t="s">
        <v>29</v>
      </c>
      <c r="D5" s="11"/>
      <c r="E5" s="11"/>
      <c r="L5" s="11"/>
      <c r="M5" s="11"/>
      <c r="N5" s="11"/>
      <c r="O5" s="44" t="s">
        <v>32</v>
      </c>
      <c r="P5" s="44"/>
      <c r="Q5" s="44"/>
    </row>
    <row r="6" spans="2:17" ht="15">
      <c r="B6" s="11"/>
      <c r="C6" s="11"/>
      <c r="D6" s="11"/>
      <c r="E6" s="11"/>
      <c r="L6" s="44" t="s">
        <v>45</v>
      </c>
      <c r="M6" s="44"/>
      <c r="N6" s="44"/>
      <c r="O6" s="44"/>
      <c r="P6" s="44"/>
      <c r="Q6" s="44"/>
    </row>
    <row r="7" spans="2:17" ht="15">
      <c r="B7" s="11" t="s">
        <v>30</v>
      </c>
      <c r="C7" s="11"/>
      <c r="D7" s="11"/>
      <c r="E7" s="11"/>
      <c r="L7" s="44" t="s">
        <v>47</v>
      </c>
      <c r="M7" s="44"/>
      <c r="N7" s="44"/>
      <c r="O7" s="44"/>
      <c r="P7" s="44"/>
      <c r="Q7" s="44"/>
    </row>
    <row r="8" spans="2:17" ht="15">
      <c r="B8" s="11"/>
      <c r="C8" s="11"/>
      <c r="D8" s="11"/>
      <c r="E8" s="11"/>
      <c r="L8" s="22" t="s">
        <v>48</v>
      </c>
      <c r="M8" s="22"/>
      <c r="N8" s="22"/>
      <c r="O8" s="22"/>
      <c r="P8" s="22"/>
      <c r="Q8" s="22"/>
    </row>
    <row r="9" spans="2:17" ht="15">
      <c r="B9" s="11"/>
      <c r="C9" s="11"/>
      <c r="D9" s="11" t="s">
        <v>31</v>
      </c>
      <c r="E9" s="11"/>
      <c r="L9" s="11"/>
      <c r="M9" s="11"/>
      <c r="N9" s="11"/>
      <c r="O9" s="11"/>
      <c r="P9" s="11" t="s">
        <v>23</v>
      </c>
      <c r="Q9" s="11"/>
    </row>
    <row r="10" spans="1:19" ht="15.75">
      <c r="A10" s="11"/>
      <c r="B10" s="10"/>
      <c r="C10" s="10"/>
      <c r="D10" s="10"/>
      <c r="E10" s="10"/>
      <c r="F10" s="42" t="s">
        <v>44</v>
      </c>
      <c r="G10" s="42"/>
      <c r="H10" s="42"/>
      <c r="I10" s="42"/>
      <c r="J10" s="42"/>
      <c r="K10" s="42"/>
      <c r="L10" s="42"/>
      <c r="M10" s="42"/>
      <c r="N10" s="42"/>
      <c r="O10" s="42"/>
      <c r="P10" s="10"/>
      <c r="Q10" s="10"/>
      <c r="R10" s="10"/>
      <c r="S10" s="10"/>
    </row>
    <row r="11" spans="1:19" ht="15.75">
      <c r="A11" s="11"/>
      <c r="B11" s="12"/>
      <c r="C11" s="12"/>
      <c r="D11" s="12"/>
      <c r="E11" s="9"/>
      <c r="F11" s="9"/>
      <c r="G11" s="9"/>
      <c r="H11" s="9"/>
      <c r="I11" s="42" t="s">
        <v>17</v>
      </c>
      <c r="J11" s="42"/>
      <c r="K11" s="42"/>
      <c r="L11" s="42"/>
      <c r="M11" s="15" t="s">
        <v>28</v>
      </c>
      <c r="N11" s="9"/>
      <c r="O11" s="9"/>
      <c r="P11" s="9"/>
      <c r="Q11" s="9"/>
      <c r="R11" s="9"/>
      <c r="S11" s="9"/>
    </row>
    <row r="12" spans="1:19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7.25">
      <c r="A13" s="11"/>
      <c r="B13" s="29" t="s">
        <v>0</v>
      </c>
      <c r="C13" s="29" t="s">
        <v>3</v>
      </c>
      <c r="D13" s="1" t="s">
        <v>18</v>
      </c>
      <c r="E13" s="29" t="s">
        <v>4</v>
      </c>
      <c r="F13" s="38" t="s">
        <v>5</v>
      </c>
      <c r="G13" s="5" t="s">
        <v>27</v>
      </c>
      <c r="H13" s="5"/>
      <c r="I13" s="53" t="s">
        <v>7</v>
      </c>
      <c r="J13" s="54"/>
      <c r="K13" s="54"/>
      <c r="L13" s="55"/>
      <c r="M13" s="8"/>
      <c r="N13" s="51" t="s">
        <v>6</v>
      </c>
      <c r="O13" s="51"/>
      <c r="P13" s="51"/>
      <c r="Q13" s="52"/>
      <c r="R13" s="29" t="s">
        <v>1</v>
      </c>
      <c r="S13" s="30" t="s">
        <v>8</v>
      </c>
    </row>
    <row r="14" spans="1:19" ht="15.75">
      <c r="A14" s="11"/>
      <c r="B14" s="29"/>
      <c r="C14" s="29"/>
      <c r="D14" s="1" t="s">
        <v>19</v>
      </c>
      <c r="E14" s="29"/>
      <c r="F14" s="39"/>
      <c r="G14" s="6"/>
      <c r="H14" s="6"/>
      <c r="I14" s="33">
        <v>0.1</v>
      </c>
      <c r="J14" s="4">
        <v>0.25</v>
      </c>
      <c r="K14" s="4">
        <v>0.4</v>
      </c>
      <c r="L14" s="4">
        <v>0.08</v>
      </c>
      <c r="M14" s="4">
        <v>0.1</v>
      </c>
      <c r="N14" s="34">
        <v>0.2</v>
      </c>
      <c r="O14" s="33">
        <v>0.3</v>
      </c>
      <c r="P14" s="34">
        <v>0.1</v>
      </c>
      <c r="Q14" s="2"/>
      <c r="R14" s="29"/>
      <c r="S14" s="31"/>
    </row>
    <row r="15" spans="1:19" ht="15.75">
      <c r="A15" s="11"/>
      <c r="B15" s="29"/>
      <c r="C15" s="29"/>
      <c r="D15" s="1"/>
      <c r="E15" s="29"/>
      <c r="F15" s="40"/>
      <c r="G15" s="7"/>
      <c r="H15" s="7"/>
      <c r="I15" s="29"/>
      <c r="J15" s="3"/>
      <c r="K15" s="3"/>
      <c r="L15" s="3"/>
      <c r="M15" s="3"/>
      <c r="N15" s="32"/>
      <c r="O15" s="29"/>
      <c r="P15" s="35"/>
      <c r="Q15" s="1"/>
      <c r="R15" s="29"/>
      <c r="S15" s="32"/>
    </row>
    <row r="16" spans="1:19" ht="20.25" customHeight="1">
      <c r="A16" s="11"/>
      <c r="B16" s="16">
        <v>1</v>
      </c>
      <c r="C16" s="16" t="s">
        <v>9</v>
      </c>
      <c r="D16" s="17">
        <v>1994</v>
      </c>
      <c r="E16" s="16">
        <v>2.7</v>
      </c>
      <c r="F16" s="17">
        <f aca="true" t="shared" si="0" ref="F16:F35">D16*E16</f>
        <v>5383.8</v>
      </c>
      <c r="G16" s="17">
        <f aca="true" t="shared" si="1" ref="G16:G22">F16*10%</f>
        <v>538.38</v>
      </c>
      <c r="H16" s="17"/>
      <c r="I16" s="17"/>
      <c r="J16" s="17"/>
      <c r="K16" s="17"/>
      <c r="L16" s="17"/>
      <c r="M16" s="17"/>
      <c r="N16" s="17"/>
      <c r="O16" s="17">
        <f>F16*30%</f>
        <v>1615.14</v>
      </c>
      <c r="P16" s="17"/>
      <c r="Q16" s="17"/>
      <c r="R16" s="17">
        <f aca="true" t="shared" si="2" ref="R16:R35">P16+O16+N16+M16+L16+K16+J16+I16+G16+F16</f>
        <v>7537.32</v>
      </c>
      <c r="S16" s="18">
        <f aca="true" t="shared" si="3" ref="S16:S35">R16*12</f>
        <v>90447.84</v>
      </c>
    </row>
    <row r="17" spans="1:19" ht="17.25" customHeight="1">
      <c r="A17" s="11"/>
      <c r="B17" s="16">
        <v>2</v>
      </c>
      <c r="C17" s="16" t="str">
        <f>C19</f>
        <v>Вихователь</v>
      </c>
      <c r="D17" s="17">
        <v>1994</v>
      </c>
      <c r="E17" s="16">
        <v>1.8</v>
      </c>
      <c r="F17" s="17">
        <f t="shared" si="0"/>
        <v>3589.2000000000003</v>
      </c>
      <c r="G17" s="17">
        <f t="shared" si="1"/>
        <v>358.9200000000001</v>
      </c>
      <c r="H17" s="17"/>
      <c r="I17" s="17"/>
      <c r="J17" s="17"/>
      <c r="K17" s="17"/>
      <c r="L17" s="17"/>
      <c r="M17" s="17"/>
      <c r="N17" s="17">
        <f>F17*20%</f>
        <v>717.8400000000001</v>
      </c>
      <c r="O17" s="17"/>
      <c r="P17" s="17"/>
      <c r="Q17" s="17"/>
      <c r="R17" s="17">
        <f t="shared" si="2"/>
        <v>4665.960000000001</v>
      </c>
      <c r="S17" s="18">
        <f t="shared" si="3"/>
        <v>55991.52000000001</v>
      </c>
    </row>
    <row r="18" spans="1:19" ht="21" customHeight="1">
      <c r="A18" s="11"/>
      <c r="B18" s="16">
        <v>3</v>
      </c>
      <c r="C18" s="16" t="s">
        <v>9</v>
      </c>
      <c r="D18" s="17">
        <v>1842</v>
      </c>
      <c r="E18" s="16">
        <v>1.8</v>
      </c>
      <c r="F18" s="17">
        <f t="shared" si="0"/>
        <v>3315.6</v>
      </c>
      <c r="G18" s="17">
        <f t="shared" si="1"/>
        <v>331.56</v>
      </c>
      <c r="H18" s="17"/>
      <c r="I18" s="17"/>
      <c r="J18" s="17"/>
      <c r="K18" s="17"/>
      <c r="L18" s="17"/>
      <c r="M18" s="17"/>
      <c r="N18" s="17"/>
      <c r="O18" s="17"/>
      <c r="P18" s="17">
        <f>F18*10%</f>
        <v>331.56</v>
      </c>
      <c r="Q18" s="17"/>
      <c r="R18" s="17">
        <f t="shared" si="2"/>
        <v>3978.72</v>
      </c>
      <c r="S18" s="18">
        <f t="shared" si="3"/>
        <v>47744.64</v>
      </c>
    </row>
    <row r="19" spans="1:19" ht="20.25" customHeight="1">
      <c r="A19" s="11"/>
      <c r="B19" s="16">
        <v>4</v>
      </c>
      <c r="C19" s="16" t="s">
        <v>9</v>
      </c>
      <c r="D19" s="17">
        <v>1842</v>
      </c>
      <c r="E19" s="16">
        <v>0.9</v>
      </c>
      <c r="F19" s="17">
        <f t="shared" si="0"/>
        <v>1657.8</v>
      </c>
      <c r="G19" s="17">
        <f t="shared" si="1"/>
        <v>165.78</v>
      </c>
      <c r="H19" s="17"/>
      <c r="I19" s="17"/>
      <c r="J19" s="17"/>
      <c r="K19" s="17"/>
      <c r="L19" s="17"/>
      <c r="M19" s="17"/>
      <c r="N19" s="17">
        <f>F19*20%</f>
        <v>331.56</v>
      </c>
      <c r="O19" s="17"/>
      <c r="P19" s="17"/>
      <c r="Q19" s="17"/>
      <c r="R19" s="17">
        <f t="shared" si="2"/>
        <v>2155.14</v>
      </c>
      <c r="S19" s="18">
        <f t="shared" si="3"/>
        <v>25861.68</v>
      </c>
    </row>
    <row r="20" spans="1:19" ht="21" customHeight="1">
      <c r="A20" s="11"/>
      <c r="B20" s="16">
        <v>5</v>
      </c>
      <c r="C20" s="16" t="s">
        <v>9</v>
      </c>
      <c r="D20" s="17">
        <v>1751</v>
      </c>
      <c r="E20" s="16">
        <v>1.8</v>
      </c>
      <c r="F20" s="17">
        <f t="shared" si="0"/>
        <v>3151.8</v>
      </c>
      <c r="G20" s="17">
        <f t="shared" si="1"/>
        <v>315.18000000000006</v>
      </c>
      <c r="H20" s="17"/>
      <c r="I20" s="17"/>
      <c r="J20" s="17"/>
      <c r="K20" s="17"/>
      <c r="L20" s="17"/>
      <c r="M20" s="17"/>
      <c r="N20" s="17"/>
      <c r="O20" s="17"/>
      <c r="P20" s="17">
        <f>F20*10%</f>
        <v>315.18000000000006</v>
      </c>
      <c r="Q20" s="17"/>
      <c r="R20" s="17">
        <f t="shared" si="2"/>
        <v>3782.1600000000003</v>
      </c>
      <c r="S20" s="18">
        <f t="shared" si="3"/>
        <v>45385.920000000006</v>
      </c>
    </row>
    <row r="21" spans="1:19" ht="27" customHeight="1">
      <c r="A21" s="11"/>
      <c r="B21" s="16">
        <v>6</v>
      </c>
      <c r="C21" s="16" t="s">
        <v>26</v>
      </c>
      <c r="D21" s="17">
        <v>1660</v>
      </c>
      <c r="E21" s="16">
        <v>0.9</v>
      </c>
      <c r="F21" s="17">
        <f t="shared" si="0"/>
        <v>1494</v>
      </c>
      <c r="G21" s="17">
        <f t="shared" si="1"/>
        <v>149.4</v>
      </c>
      <c r="H21" s="19"/>
      <c r="I21" s="17"/>
      <c r="J21" s="17"/>
      <c r="K21" s="17"/>
      <c r="L21" s="17"/>
      <c r="M21" s="17"/>
      <c r="N21" s="17"/>
      <c r="O21" s="17"/>
      <c r="P21" s="17">
        <f>F21*10%</f>
        <v>149.4</v>
      </c>
      <c r="Q21" s="17"/>
      <c r="R21" s="17">
        <f t="shared" si="2"/>
        <v>1792.8</v>
      </c>
      <c r="S21" s="18">
        <f t="shared" si="3"/>
        <v>21513.6</v>
      </c>
    </row>
    <row r="22" spans="1:19" ht="15.75">
      <c r="A22" s="11"/>
      <c r="B22" s="16">
        <v>7</v>
      </c>
      <c r="C22" s="16" t="s">
        <v>38</v>
      </c>
      <c r="D22" s="17">
        <v>1842</v>
      </c>
      <c r="E22" s="16">
        <v>1.25</v>
      </c>
      <c r="F22" s="17">
        <f t="shared" si="0"/>
        <v>2302.5</v>
      </c>
      <c r="G22" s="17">
        <f t="shared" si="1"/>
        <v>230.25</v>
      </c>
      <c r="H22" s="17"/>
      <c r="I22" s="17"/>
      <c r="J22" s="17"/>
      <c r="K22" s="17"/>
      <c r="L22" s="17"/>
      <c r="M22" s="17"/>
      <c r="N22" s="17"/>
      <c r="O22" s="17"/>
      <c r="P22" s="17">
        <f>F22*10%</f>
        <v>230.25</v>
      </c>
      <c r="Q22" s="17"/>
      <c r="R22" s="17">
        <f t="shared" si="2"/>
        <v>2763</v>
      </c>
      <c r="S22" s="18">
        <f t="shared" si="3"/>
        <v>33156</v>
      </c>
    </row>
    <row r="23" spans="1:19" ht="15.75">
      <c r="A23" s="11"/>
      <c r="B23" s="16">
        <v>8</v>
      </c>
      <c r="C23" s="16" t="s">
        <v>10</v>
      </c>
      <c r="D23" s="17">
        <v>1558</v>
      </c>
      <c r="E23" s="16">
        <v>1</v>
      </c>
      <c r="F23" s="17">
        <f t="shared" si="0"/>
        <v>1558</v>
      </c>
      <c r="G23" s="17"/>
      <c r="H23" s="17"/>
      <c r="I23" s="17">
        <f>F23*10%</f>
        <v>155.8</v>
      </c>
      <c r="J23" s="17"/>
      <c r="K23" s="17"/>
      <c r="L23" s="17"/>
      <c r="M23" s="17"/>
      <c r="N23" s="17">
        <f>F23*20%</f>
        <v>311.6</v>
      </c>
      <c r="O23" s="17"/>
      <c r="P23" s="17"/>
      <c r="Q23" s="17"/>
      <c r="R23" s="17">
        <f t="shared" si="2"/>
        <v>2025.4</v>
      </c>
      <c r="S23" s="18">
        <f t="shared" si="3"/>
        <v>24304.800000000003</v>
      </c>
    </row>
    <row r="24" spans="1:19" ht="31.5">
      <c r="A24" s="11"/>
      <c r="B24" s="16">
        <v>9</v>
      </c>
      <c r="C24" s="16" t="s">
        <v>11</v>
      </c>
      <c r="D24" s="17">
        <v>1413</v>
      </c>
      <c r="E24" s="16">
        <v>5</v>
      </c>
      <c r="F24" s="17">
        <f t="shared" si="0"/>
        <v>7065</v>
      </c>
      <c r="G24" s="17"/>
      <c r="H24" s="17"/>
      <c r="I24" s="17">
        <f>F24*10%</f>
        <v>706.5</v>
      </c>
      <c r="J24" s="17"/>
      <c r="K24" s="17"/>
      <c r="L24" s="17"/>
      <c r="M24" s="17"/>
      <c r="N24" s="17"/>
      <c r="O24" s="17"/>
      <c r="P24" s="17"/>
      <c r="Q24" s="17"/>
      <c r="R24" s="17">
        <f t="shared" si="2"/>
        <v>7771.5</v>
      </c>
      <c r="S24" s="18">
        <f t="shared" si="3"/>
        <v>93258</v>
      </c>
    </row>
    <row r="25" spans="1:19" ht="15.75">
      <c r="A25" s="11"/>
      <c r="B25" s="16">
        <v>10</v>
      </c>
      <c r="C25" s="16" t="s">
        <v>12</v>
      </c>
      <c r="D25" s="17">
        <v>1558</v>
      </c>
      <c r="E25" s="16">
        <v>1</v>
      </c>
      <c r="F25" s="17">
        <f t="shared" si="0"/>
        <v>1558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f t="shared" si="2"/>
        <v>1558</v>
      </c>
      <c r="S25" s="18">
        <f t="shared" si="3"/>
        <v>18696</v>
      </c>
    </row>
    <row r="26" spans="1:19" ht="15.75">
      <c r="A26" s="11"/>
      <c r="B26" s="16">
        <v>11</v>
      </c>
      <c r="C26" s="16" t="s">
        <v>13</v>
      </c>
      <c r="D26" s="17">
        <v>1403</v>
      </c>
      <c r="E26" s="16">
        <v>1</v>
      </c>
      <c r="F26" s="17">
        <f t="shared" si="0"/>
        <v>1403</v>
      </c>
      <c r="G26" s="17"/>
      <c r="H26" s="17"/>
      <c r="I26" s="17"/>
      <c r="J26" s="17"/>
      <c r="K26" s="17"/>
      <c r="L26" s="17">
        <f>F26*8%</f>
        <v>112.24000000000001</v>
      </c>
      <c r="M26" s="17"/>
      <c r="N26" s="17"/>
      <c r="O26" s="17"/>
      <c r="P26" s="17"/>
      <c r="Q26" s="17"/>
      <c r="R26" s="17">
        <f t="shared" si="2"/>
        <v>1515.24</v>
      </c>
      <c r="S26" s="18">
        <f t="shared" si="3"/>
        <v>18182.88</v>
      </c>
    </row>
    <row r="27" spans="1:19" ht="15.75">
      <c r="A27" s="11"/>
      <c r="B27" s="16">
        <v>12</v>
      </c>
      <c r="C27" s="16" t="s">
        <v>13</v>
      </c>
      <c r="D27" s="17">
        <v>1393</v>
      </c>
      <c r="E27" s="16">
        <v>1</v>
      </c>
      <c r="F27" s="17">
        <f t="shared" si="0"/>
        <v>1393</v>
      </c>
      <c r="G27" s="17"/>
      <c r="H27" s="17"/>
      <c r="I27" s="17"/>
      <c r="J27" s="17"/>
      <c r="K27" s="17"/>
      <c r="L27" s="17">
        <f>F27*8%</f>
        <v>111.44</v>
      </c>
      <c r="M27" s="17"/>
      <c r="N27" s="17"/>
      <c r="O27" s="17"/>
      <c r="P27" s="17"/>
      <c r="Q27" s="17"/>
      <c r="R27" s="17">
        <f t="shared" si="2"/>
        <v>1504.44</v>
      </c>
      <c r="S27" s="18">
        <f t="shared" si="3"/>
        <v>18053.28</v>
      </c>
    </row>
    <row r="28" spans="1:19" ht="15.75">
      <c r="A28" s="11"/>
      <c r="B28" s="16">
        <v>13</v>
      </c>
      <c r="C28" s="16" t="s">
        <v>36</v>
      </c>
      <c r="D28" s="17">
        <v>1378</v>
      </c>
      <c r="E28" s="16">
        <v>0.5</v>
      </c>
      <c r="F28" s="17">
        <f t="shared" si="0"/>
        <v>689</v>
      </c>
      <c r="G28" s="17"/>
      <c r="H28" s="17"/>
      <c r="I28" s="17">
        <f>F28*10%</f>
        <v>68.9</v>
      </c>
      <c r="J28" s="17"/>
      <c r="K28" s="17"/>
      <c r="L28" s="17"/>
      <c r="M28" s="17"/>
      <c r="N28" s="17"/>
      <c r="O28" s="17"/>
      <c r="P28" s="17"/>
      <c r="Q28" s="17"/>
      <c r="R28" s="17">
        <f t="shared" si="2"/>
        <v>757.9</v>
      </c>
      <c r="S28" s="18">
        <f t="shared" si="3"/>
        <v>9094.8</v>
      </c>
    </row>
    <row r="29" spans="1:19" ht="15.75">
      <c r="A29" s="11"/>
      <c r="B29" s="16">
        <v>14</v>
      </c>
      <c r="C29" s="16" t="s">
        <v>14</v>
      </c>
      <c r="D29" s="17">
        <v>1378</v>
      </c>
      <c r="E29" s="16">
        <v>1</v>
      </c>
      <c r="F29" s="17">
        <f t="shared" si="0"/>
        <v>1378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f t="shared" si="2"/>
        <v>1378</v>
      </c>
      <c r="S29" s="18">
        <f t="shared" si="3"/>
        <v>16536</v>
      </c>
    </row>
    <row r="30" spans="1:19" ht="31.5">
      <c r="A30" s="11"/>
      <c r="B30" s="16">
        <v>15</v>
      </c>
      <c r="C30" s="16" t="s">
        <v>39</v>
      </c>
      <c r="D30" s="17">
        <v>1383</v>
      </c>
      <c r="E30" s="16">
        <v>1</v>
      </c>
      <c r="F30" s="17">
        <f t="shared" si="0"/>
        <v>1383</v>
      </c>
      <c r="G30" s="17"/>
      <c r="H30" s="17"/>
      <c r="I30" s="17"/>
      <c r="J30" s="17"/>
      <c r="K30" s="17"/>
      <c r="L30" s="17">
        <f>F31*4%</f>
        <v>73.68</v>
      </c>
      <c r="M30" s="17"/>
      <c r="N30" s="17"/>
      <c r="O30" s="17"/>
      <c r="P30" s="17"/>
      <c r="Q30" s="17"/>
      <c r="R30" s="17">
        <f t="shared" si="2"/>
        <v>1456.68</v>
      </c>
      <c r="S30" s="18">
        <f t="shared" si="3"/>
        <v>17480.16</v>
      </c>
    </row>
    <row r="31" spans="1:19" ht="31.5">
      <c r="A31" s="11"/>
      <c r="B31" s="16">
        <v>16</v>
      </c>
      <c r="C31" s="16" t="s">
        <v>46</v>
      </c>
      <c r="D31" s="17">
        <v>1842</v>
      </c>
      <c r="E31" s="16">
        <v>1</v>
      </c>
      <c r="F31" s="17">
        <f t="shared" si="0"/>
        <v>1842</v>
      </c>
      <c r="G31" s="17">
        <f>F31*10%</f>
        <v>184.20000000000002</v>
      </c>
      <c r="H31" s="17"/>
      <c r="I31" s="17"/>
      <c r="J31" s="17"/>
      <c r="K31" s="17"/>
      <c r="L31" s="17"/>
      <c r="M31" s="17"/>
      <c r="N31" s="17">
        <f>F31*20%</f>
        <v>368.40000000000003</v>
      </c>
      <c r="O31" s="17"/>
      <c r="P31" s="17"/>
      <c r="Q31" s="17"/>
      <c r="R31" s="17">
        <f t="shared" si="2"/>
        <v>2394.6</v>
      </c>
      <c r="S31" s="18">
        <f t="shared" si="3"/>
        <v>28735.199999999997</v>
      </c>
    </row>
    <row r="32" spans="1:19" ht="15.75">
      <c r="A32" s="11"/>
      <c r="B32" s="16">
        <v>17</v>
      </c>
      <c r="C32" s="16" t="s">
        <v>15</v>
      </c>
      <c r="D32" s="17">
        <v>1383</v>
      </c>
      <c r="E32" s="16">
        <v>1</v>
      </c>
      <c r="F32" s="17">
        <f t="shared" si="0"/>
        <v>1383</v>
      </c>
      <c r="G32" s="17"/>
      <c r="H32" s="17"/>
      <c r="I32" s="17"/>
      <c r="J32" s="17"/>
      <c r="K32" s="17">
        <f>F32*40%</f>
        <v>553.2</v>
      </c>
      <c r="L32" s="17"/>
      <c r="M32" s="17"/>
      <c r="N32" s="17"/>
      <c r="O32" s="17"/>
      <c r="P32" s="17"/>
      <c r="Q32" s="17"/>
      <c r="R32" s="17">
        <f t="shared" si="2"/>
        <v>1936.2</v>
      </c>
      <c r="S32" s="18">
        <f t="shared" si="3"/>
        <v>23234.4</v>
      </c>
    </row>
    <row r="33" spans="1:19" ht="15.75">
      <c r="A33" s="11"/>
      <c r="B33" s="16">
        <v>18</v>
      </c>
      <c r="C33" s="16" t="s">
        <v>34</v>
      </c>
      <c r="D33" s="17">
        <v>1378</v>
      </c>
      <c r="E33" s="16">
        <v>0.5</v>
      </c>
      <c r="F33" s="17">
        <f t="shared" si="0"/>
        <v>689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f t="shared" si="2"/>
        <v>689</v>
      </c>
      <c r="S33" s="18">
        <f t="shared" si="3"/>
        <v>8268</v>
      </c>
    </row>
    <row r="34" spans="1:19" ht="31.5">
      <c r="A34" s="11"/>
      <c r="B34" s="16">
        <v>19</v>
      </c>
      <c r="C34" s="16" t="s">
        <v>35</v>
      </c>
      <c r="D34" s="17">
        <v>1383</v>
      </c>
      <c r="E34" s="16">
        <v>1</v>
      </c>
      <c r="F34" s="17">
        <f t="shared" si="0"/>
        <v>1383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2"/>
        <v>1383</v>
      </c>
      <c r="S34" s="18">
        <f t="shared" si="3"/>
        <v>16596</v>
      </c>
    </row>
    <row r="35" spans="1:19" ht="31.5">
      <c r="A35" s="11"/>
      <c r="B35" s="16">
        <v>20</v>
      </c>
      <c r="C35" s="16" t="s">
        <v>16</v>
      </c>
      <c r="D35" s="17">
        <v>1378</v>
      </c>
      <c r="E35" s="16">
        <v>0.9</v>
      </c>
      <c r="F35" s="17">
        <f t="shared" si="0"/>
        <v>1240.2</v>
      </c>
      <c r="G35" s="17"/>
      <c r="H35" s="17"/>
      <c r="I35" s="17">
        <f>F35*10%</f>
        <v>124.02000000000001</v>
      </c>
      <c r="J35" s="17"/>
      <c r="K35" s="17"/>
      <c r="L35" s="17"/>
      <c r="M35" s="17"/>
      <c r="N35" s="17"/>
      <c r="O35" s="17"/>
      <c r="P35" s="17"/>
      <c r="Q35" s="17"/>
      <c r="R35" s="17">
        <f t="shared" si="2"/>
        <v>1364.22</v>
      </c>
      <c r="S35" s="18">
        <f t="shared" si="3"/>
        <v>16370.64</v>
      </c>
    </row>
    <row r="36" spans="1:19" ht="15.75">
      <c r="A36" s="11"/>
      <c r="B36" s="1"/>
      <c r="C36" s="1" t="s">
        <v>2</v>
      </c>
      <c r="D36" s="19">
        <f aca="true" t="shared" si="4" ref="D36:P36">SUM(D16:D35)</f>
        <v>31753</v>
      </c>
      <c r="E36" s="1">
        <f t="shared" si="4"/>
        <v>27.049999999999997</v>
      </c>
      <c r="F36" s="19">
        <f t="shared" si="4"/>
        <v>43858.899999999994</v>
      </c>
      <c r="G36" s="19">
        <f t="shared" si="4"/>
        <v>2273.67</v>
      </c>
      <c r="H36" s="19">
        <f t="shared" si="4"/>
        <v>0</v>
      </c>
      <c r="I36" s="19">
        <f t="shared" si="4"/>
        <v>1055.22</v>
      </c>
      <c r="J36" s="19">
        <f t="shared" si="4"/>
        <v>0</v>
      </c>
      <c r="K36" s="19">
        <f t="shared" si="4"/>
        <v>553.2</v>
      </c>
      <c r="L36" s="19">
        <f t="shared" si="4"/>
        <v>297.36</v>
      </c>
      <c r="M36" s="19">
        <f t="shared" si="4"/>
        <v>0</v>
      </c>
      <c r="N36" s="19">
        <f t="shared" si="4"/>
        <v>1729.4</v>
      </c>
      <c r="O36" s="19">
        <f t="shared" si="4"/>
        <v>1615.14</v>
      </c>
      <c r="P36" s="19">
        <f t="shared" si="4"/>
        <v>1026.3899999999999</v>
      </c>
      <c r="Q36" s="19"/>
      <c r="R36" s="19">
        <f>SUM(R16:R35)</f>
        <v>52409.28</v>
      </c>
      <c r="S36" s="19">
        <f>SUM(S16:S35)</f>
        <v>628911.3599999999</v>
      </c>
    </row>
    <row r="37" spans="1:19" ht="15.75">
      <c r="A37" s="11"/>
      <c r="B37" s="13"/>
      <c r="C37" s="13"/>
      <c r="D37" s="14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30" customHeight="1">
      <c r="A39" s="11"/>
      <c r="B39" s="13"/>
      <c r="C39" s="27" t="s">
        <v>49</v>
      </c>
      <c r="D39" s="27"/>
      <c r="E39" s="27"/>
      <c r="F39" s="20"/>
      <c r="G39" s="14"/>
      <c r="H39" s="14"/>
      <c r="I39" s="14"/>
      <c r="J39" s="14"/>
      <c r="K39" s="14"/>
      <c r="L39" s="14"/>
      <c r="M39" s="14"/>
      <c r="N39" s="28" t="s">
        <v>50</v>
      </c>
      <c r="O39" s="28"/>
      <c r="P39" s="14"/>
      <c r="Q39" s="14"/>
      <c r="R39" s="14"/>
      <c r="S39" s="14"/>
    </row>
    <row r="40" spans="1:19" ht="15.75">
      <c r="A40" s="11"/>
      <c r="B40" s="13"/>
      <c r="C40" s="13"/>
      <c r="D40" s="14"/>
      <c r="E40" s="13"/>
      <c r="F40" s="14"/>
      <c r="G40" s="21"/>
      <c r="H40" s="14"/>
      <c r="I40" s="21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5.75">
      <c r="A41" s="11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31.5" customHeight="1">
      <c r="A42" s="11"/>
      <c r="B42" s="13"/>
      <c r="C42" s="27" t="s">
        <v>20</v>
      </c>
      <c r="D42" s="27"/>
      <c r="E42" s="27"/>
      <c r="F42" s="14"/>
      <c r="G42" s="20"/>
      <c r="H42" s="14"/>
      <c r="I42" s="20"/>
      <c r="J42" s="14"/>
      <c r="K42" s="14"/>
      <c r="L42" s="14"/>
      <c r="M42" s="14"/>
      <c r="N42" s="28" t="s">
        <v>24</v>
      </c>
      <c r="O42" s="28"/>
      <c r="P42" s="14"/>
      <c r="Q42" s="14"/>
      <c r="R42" s="14"/>
      <c r="S42" s="14"/>
    </row>
    <row r="43" spans="1:19" ht="15.75">
      <c r="A43" s="11"/>
      <c r="B43" s="13"/>
      <c r="C43" s="13"/>
      <c r="D43" s="14"/>
      <c r="E43" s="13"/>
      <c r="F43" s="2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</sheetData>
  <sheetProtection/>
  <mergeCells count="21">
    <mergeCell ref="S13:S15"/>
    <mergeCell ref="I14:I15"/>
    <mergeCell ref="N14:N15"/>
    <mergeCell ref="O14:O15"/>
    <mergeCell ref="I13:L13"/>
    <mergeCell ref="N13:Q13"/>
    <mergeCell ref="R13:R15"/>
    <mergeCell ref="C39:E39"/>
    <mergeCell ref="C42:E42"/>
    <mergeCell ref="N39:O39"/>
    <mergeCell ref="N42:O42"/>
    <mergeCell ref="B13:B15"/>
    <mergeCell ref="C13:C15"/>
    <mergeCell ref="E13:E15"/>
    <mergeCell ref="F13:F15"/>
    <mergeCell ref="O5:Q5"/>
    <mergeCell ref="L6:Q6"/>
    <mergeCell ref="L7:Q7"/>
    <mergeCell ref="P14:P15"/>
    <mergeCell ref="F10:O10"/>
    <mergeCell ref="I11:L11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S44"/>
  <sheetViews>
    <sheetView zoomScalePageLayoutView="0" workbookViewId="0" topLeftCell="A1">
      <selection activeCell="N40" sqref="N40:O40"/>
    </sheetView>
  </sheetViews>
  <sheetFormatPr defaultColWidth="9.00390625" defaultRowHeight="12.75"/>
  <cols>
    <col min="3" max="3" width="21.125" style="0" customWidth="1"/>
    <col min="4" max="4" width="12.75390625" style="0" customWidth="1"/>
    <col min="6" max="6" width="12.625" style="0" customWidth="1"/>
    <col min="7" max="7" width="11.375" style="0" customWidth="1"/>
    <col min="9" max="9" width="10.625" style="0" customWidth="1"/>
    <col min="11" max="11" width="10.625" style="0" customWidth="1"/>
    <col min="14" max="14" width="10.75390625" style="0" customWidth="1"/>
    <col min="15" max="15" width="12.25390625" style="0" customWidth="1"/>
    <col min="16" max="16" width="11.00390625" style="0" customWidth="1"/>
    <col min="18" max="18" width="12.25390625" style="0" customWidth="1"/>
    <col min="19" max="19" width="14.625" style="0" customWidth="1"/>
  </cols>
  <sheetData>
    <row r="5" spans="2:17" ht="15">
      <c r="B5" s="11"/>
      <c r="C5" s="11" t="s">
        <v>29</v>
      </c>
      <c r="D5" s="11"/>
      <c r="E5" s="11"/>
      <c r="L5" s="11"/>
      <c r="M5" s="11"/>
      <c r="N5" s="11"/>
      <c r="O5" s="44" t="s">
        <v>32</v>
      </c>
      <c r="P5" s="44"/>
      <c r="Q5" s="44"/>
    </row>
    <row r="6" spans="2:17" ht="15">
      <c r="B6" s="11"/>
      <c r="C6" s="11"/>
      <c r="D6" s="11"/>
      <c r="E6" s="11"/>
      <c r="L6" s="44" t="s">
        <v>40</v>
      </c>
      <c r="M6" s="44"/>
      <c r="N6" s="44"/>
      <c r="O6" s="44"/>
      <c r="P6" s="44"/>
      <c r="Q6" s="44"/>
    </row>
    <row r="7" spans="2:17" ht="15">
      <c r="B7" s="11" t="s">
        <v>30</v>
      </c>
      <c r="C7" s="11"/>
      <c r="D7" s="11"/>
      <c r="E7" s="11"/>
      <c r="L7" s="44" t="s">
        <v>43</v>
      </c>
      <c r="M7" s="44"/>
      <c r="N7" s="44"/>
      <c r="O7" s="44"/>
      <c r="P7" s="44"/>
      <c r="Q7" s="44"/>
    </row>
    <row r="8" spans="2:17" ht="15">
      <c r="B8" s="11"/>
      <c r="C8" s="11"/>
      <c r="D8" s="11"/>
      <c r="E8" s="11"/>
      <c r="L8" s="44" t="s">
        <v>33</v>
      </c>
      <c r="M8" s="44"/>
      <c r="N8" s="44"/>
      <c r="O8" s="44"/>
      <c r="P8" s="44"/>
      <c r="Q8" s="44"/>
    </row>
    <row r="9" spans="2:17" ht="15">
      <c r="B9" s="11"/>
      <c r="C9" s="11"/>
      <c r="D9" s="11" t="s">
        <v>31</v>
      </c>
      <c r="E9" s="11"/>
      <c r="L9" s="11"/>
      <c r="M9" s="11"/>
      <c r="N9" s="11"/>
      <c r="O9" s="11"/>
      <c r="P9" s="11"/>
      <c r="Q9" s="11" t="s">
        <v>23</v>
      </c>
    </row>
    <row r="10" spans="1:19" ht="15.75">
      <c r="A10" s="11"/>
      <c r="B10" s="10"/>
      <c r="C10" s="10"/>
      <c r="D10" s="10"/>
      <c r="E10" s="10"/>
      <c r="F10" s="42" t="s">
        <v>42</v>
      </c>
      <c r="G10" s="42"/>
      <c r="H10" s="42"/>
      <c r="I10" s="42"/>
      <c r="J10" s="42"/>
      <c r="K10" s="42"/>
      <c r="L10" s="42"/>
      <c r="M10" s="42"/>
      <c r="N10" s="42"/>
      <c r="O10" s="42"/>
      <c r="P10" s="10"/>
      <c r="Q10" s="10"/>
      <c r="R10" s="10"/>
      <c r="S10" s="10"/>
    </row>
    <row r="11" spans="1:19" ht="15.75">
      <c r="A11" s="11"/>
      <c r="B11" s="12"/>
      <c r="C11" s="12"/>
      <c r="D11" s="12"/>
      <c r="E11" s="9"/>
      <c r="F11" s="9"/>
      <c r="G11" s="9"/>
      <c r="H11" s="9"/>
      <c r="I11" s="42" t="s">
        <v>17</v>
      </c>
      <c r="J11" s="42"/>
      <c r="K11" s="42"/>
      <c r="L11" s="42"/>
      <c r="M11" s="15" t="s">
        <v>28</v>
      </c>
      <c r="N11" s="9"/>
      <c r="O11" s="9"/>
      <c r="P11" s="9"/>
      <c r="Q11" s="9"/>
      <c r="R11" s="9"/>
      <c r="S11" s="9"/>
    </row>
    <row r="12" spans="1:19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7.25">
      <c r="A13" s="11"/>
      <c r="B13" s="29" t="s">
        <v>0</v>
      </c>
      <c r="C13" s="29" t="s">
        <v>3</v>
      </c>
      <c r="D13" s="1" t="s">
        <v>18</v>
      </c>
      <c r="E13" s="29" t="s">
        <v>4</v>
      </c>
      <c r="F13" s="38" t="s">
        <v>5</v>
      </c>
      <c r="G13" s="5" t="s">
        <v>27</v>
      </c>
      <c r="H13" s="5"/>
      <c r="I13" s="53" t="s">
        <v>7</v>
      </c>
      <c r="J13" s="54"/>
      <c r="K13" s="54"/>
      <c r="L13" s="55"/>
      <c r="M13" s="8"/>
      <c r="N13" s="51" t="s">
        <v>6</v>
      </c>
      <c r="O13" s="51"/>
      <c r="P13" s="51"/>
      <c r="Q13" s="52"/>
      <c r="R13" s="29" t="s">
        <v>1</v>
      </c>
      <c r="S13" s="30" t="s">
        <v>8</v>
      </c>
    </row>
    <row r="14" spans="1:19" ht="15.75">
      <c r="A14" s="11"/>
      <c r="B14" s="29"/>
      <c r="C14" s="29"/>
      <c r="D14" s="1" t="s">
        <v>19</v>
      </c>
      <c r="E14" s="29"/>
      <c r="F14" s="39"/>
      <c r="G14" s="6"/>
      <c r="H14" s="6"/>
      <c r="I14" s="33">
        <v>0.1</v>
      </c>
      <c r="J14" s="4">
        <v>0.25</v>
      </c>
      <c r="K14" s="4">
        <v>0.4</v>
      </c>
      <c r="L14" s="4">
        <v>0.08</v>
      </c>
      <c r="M14" s="4">
        <v>0.1</v>
      </c>
      <c r="N14" s="34">
        <v>0.2</v>
      </c>
      <c r="O14" s="33">
        <v>0.3</v>
      </c>
      <c r="P14" s="2">
        <v>0.1</v>
      </c>
      <c r="Q14" s="2"/>
      <c r="R14" s="29"/>
      <c r="S14" s="31"/>
    </row>
    <row r="15" spans="1:19" ht="15.75">
      <c r="A15" s="11"/>
      <c r="B15" s="29"/>
      <c r="C15" s="29"/>
      <c r="D15" s="1"/>
      <c r="E15" s="29"/>
      <c r="F15" s="40"/>
      <c r="G15" s="7"/>
      <c r="H15" s="7"/>
      <c r="I15" s="29"/>
      <c r="J15" s="3"/>
      <c r="K15" s="3"/>
      <c r="L15" s="3"/>
      <c r="M15" s="3"/>
      <c r="N15" s="32"/>
      <c r="O15" s="29"/>
      <c r="P15" s="1"/>
      <c r="Q15" s="1"/>
      <c r="R15" s="29"/>
      <c r="S15" s="32"/>
    </row>
    <row r="16" spans="1:19" ht="20.25" customHeight="1">
      <c r="A16" s="11"/>
      <c r="B16" s="16">
        <v>1</v>
      </c>
      <c r="C16" s="16" t="s">
        <v>9</v>
      </c>
      <c r="D16" s="17">
        <v>1678</v>
      </c>
      <c r="E16" s="16">
        <v>2.7</v>
      </c>
      <c r="F16" s="17">
        <f aca="true" t="shared" si="0" ref="F16:F36">D16*E16</f>
        <v>4530.6</v>
      </c>
      <c r="G16" s="17">
        <f aca="true" t="shared" si="1" ref="G16:G22">F16*10%</f>
        <v>453.06000000000006</v>
      </c>
      <c r="H16" s="17"/>
      <c r="I16" s="17"/>
      <c r="J16" s="17"/>
      <c r="K16" s="17"/>
      <c r="L16" s="17"/>
      <c r="M16" s="17"/>
      <c r="N16" s="17"/>
      <c r="O16" s="17">
        <f>F16*30%</f>
        <v>1359.18</v>
      </c>
      <c r="P16" s="17"/>
      <c r="Q16" s="17"/>
      <c r="R16" s="17">
        <f aca="true" t="shared" si="2" ref="R16:R36">P16+O16+N16+M16+L16+K16+J16+I16+G16+F16</f>
        <v>6342.84</v>
      </c>
      <c r="S16" s="18">
        <f aca="true" t="shared" si="3" ref="S16:S36">R16*12</f>
        <v>76114.08</v>
      </c>
    </row>
    <row r="17" spans="1:19" ht="17.25" customHeight="1">
      <c r="A17" s="11"/>
      <c r="B17" s="16">
        <v>2</v>
      </c>
      <c r="C17" s="16" t="str">
        <f>C19</f>
        <v>Вихователь</v>
      </c>
      <c r="D17" s="17">
        <v>1551</v>
      </c>
      <c r="E17" s="16">
        <v>0.9</v>
      </c>
      <c r="F17" s="17">
        <f t="shared" si="0"/>
        <v>1395.9</v>
      </c>
      <c r="G17" s="17">
        <f t="shared" si="1"/>
        <v>139.59</v>
      </c>
      <c r="H17" s="17"/>
      <c r="I17" s="17"/>
      <c r="J17" s="17"/>
      <c r="K17" s="17"/>
      <c r="L17" s="17"/>
      <c r="M17" s="17"/>
      <c r="N17" s="17">
        <f>F17*20%</f>
        <v>279.18</v>
      </c>
      <c r="O17" s="17"/>
      <c r="P17" s="17"/>
      <c r="Q17" s="17"/>
      <c r="R17" s="17">
        <f t="shared" si="2"/>
        <v>1814.67</v>
      </c>
      <c r="S17" s="18">
        <f t="shared" si="3"/>
        <v>21776.04</v>
      </c>
    </row>
    <row r="18" spans="1:19" ht="21" customHeight="1">
      <c r="A18" s="11"/>
      <c r="B18" s="16">
        <v>3</v>
      </c>
      <c r="C18" s="16" t="s">
        <v>9</v>
      </c>
      <c r="D18" s="17">
        <v>1474</v>
      </c>
      <c r="E18" s="16">
        <v>1.8</v>
      </c>
      <c r="F18" s="17">
        <f t="shared" si="0"/>
        <v>2653.2000000000003</v>
      </c>
      <c r="G18" s="17">
        <f t="shared" si="1"/>
        <v>265.32000000000005</v>
      </c>
      <c r="H18" s="17"/>
      <c r="I18" s="17"/>
      <c r="J18" s="17"/>
      <c r="K18" s="17"/>
      <c r="L18" s="17"/>
      <c r="M18" s="17"/>
      <c r="N18" s="17"/>
      <c r="O18" s="17"/>
      <c r="P18" s="17">
        <f>F18*10%</f>
        <v>265.32000000000005</v>
      </c>
      <c r="Q18" s="17"/>
      <c r="R18" s="17">
        <f t="shared" si="2"/>
        <v>3183.84</v>
      </c>
      <c r="S18" s="18">
        <f t="shared" si="3"/>
        <v>38206.08</v>
      </c>
    </row>
    <row r="19" spans="1:19" ht="20.25" customHeight="1">
      <c r="A19" s="11"/>
      <c r="B19" s="16">
        <v>4</v>
      </c>
      <c r="C19" s="16" t="s">
        <v>9</v>
      </c>
      <c r="D19" s="17">
        <v>1678</v>
      </c>
      <c r="E19" s="16">
        <v>1.8</v>
      </c>
      <c r="F19" s="17">
        <f t="shared" si="0"/>
        <v>3020.4</v>
      </c>
      <c r="G19" s="17">
        <f t="shared" si="1"/>
        <v>302.04</v>
      </c>
      <c r="H19" s="17"/>
      <c r="I19" s="17"/>
      <c r="J19" s="17"/>
      <c r="K19" s="17"/>
      <c r="L19" s="17"/>
      <c r="M19" s="17"/>
      <c r="N19" s="17">
        <f>F19*20%</f>
        <v>604.08</v>
      </c>
      <c r="O19" s="17"/>
      <c r="P19" s="17"/>
      <c r="Q19" s="17"/>
      <c r="R19" s="17">
        <f t="shared" si="2"/>
        <v>3926.5200000000004</v>
      </c>
      <c r="S19" s="18">
        <f t="shared" si="3"/>
        <v>47118.240000000005</v>
      </c>
    </row>
    <row r="20" spans="1:19" ht="21" customHeight="1">
      <c r="A20" s="11"/>
      <c r="B20" s="16">
        <v>5</v>
      </c>
      <c r="C20" s="16" t="s">
        <v>9</v>
      </c>
      <c r="D20" s="17">
        <v>1397</v>
      </c>
      <c r="E20" s="16">
        <v>1.8</v>
      </c>
      <c r="F20" s="17">
        <f t="shared" si="0"/>
        <v>2514.6</v>
      </c>
      <c r="G20" s="17">
        <f t="shared" si="1"/>
        <v>251.46</v>
      </c>
      <c r="H20" s="17"/>
      <c r="I20" s="17"/>
      <c r="J20" s="17"/>
      <c r="K20" s="17"/>
      <c r="L20" s="17"/>
      <c r="M20" s="17"/>
      <c r="N20" s="17">
        <f>F20*0.2</f>
        <v>502.92</v>
      </c>
      <c r="O20" s="17"/>
      <c r="P20" s="17"/>
      <c r="Q20" s="17"/>
      <c r="R20" s="17">
        <f t="shared" si="2"/>
        <v>3268.98</v>
      </c>
      <c r="S20" s="18">
        <f t="shared" si="3"/>
        <v>39227.76</v>
      </c>
    </row>
    <row r="21" spans="1:19" ht="27" customHeight="1">
      <c r="A21" s="11"/>
      <c r="B21" s="16">
        <v>6</v>
      </c>
      <c r="C21" s="16" t="s">
        <v>26</v>
      </c>
      <c r="D21" s="17">
        <v>1474</v>
      </c>
      <c r="E21" s="16">
        <v>0.9</v>
      </c>
      <c r="F21" s="17">
        <f t="shared" si="0"/>
        <v>1326.6000000000001</v>
      </c>
      <c r="G21" s="17">
        <f t="shared" si="1"/>
        <v>132.66000000000003</v>
      </c>
      <c r="H21" s="19"/>
      <c r="I21" s="17"/>
      <c r="J21" s="17"/>
      <c r="K21" s="17"/>
      <c r="L21" s="17"/>
      <c r="M21" s="17"/>
      <c r="N21" s="17"/>
      <c r="O21" s="17"/>
      <c r="P21" s="17">
        <f>F21*10%</f>
        <v>132.66000000000003</v>
      </c>
      <c r="Q21" s="17"/>
      <c r="R21" s="17">
        <f t="shared" si="2"/>
        <v>1591.92</v>
      </c>
      <c r="S21" s="18">
        <f t="shared" si="3"/>
        <v>19103.04</v>
      </c>
    </row>
    <row r="22" spans="1:19" ht="15.75">
      <c r="A22" s="11"/>
      <c r="B22" s="16">
        <v>7</v>
      </c>
      <c r="C22" s="16" t="s">
        <v>38</v>
      </c>
      <c r="D22" s="17">
        <v>1551</v>
      </c>
      <c r="E22" s="16">
        <v>1.25</v>
      </c>
      <c r="F22" s="17">
        <f t="shared" si="0"/>
        <v>1938.75</v>
      </c>
      <c r="G22" s="17">
        <f t="shared" si="1"/>
        <v>193.875</v>
      </c>
      <c r="H22" s="17"/>
      <c r="I22" s="17"/>
      <c r="J22" s="17"/>
      <c r="K22" s="17"/>
      <c r="L22" s="17"/>
      <c r="M22" s="17"/>
      <c r="N22" s="17"/>
      <c r="O22" s="17"/>
      <c r="P22" s="17">
        <f>F22*10%</f>
        <v>193.875</v>
      </c>
      <c r="Q22" s="17"/>
      <c r="R22" s="17">
        <f t="shared" si="2"/>
        <v>2326.5</v>
      </c>
      <c r="S22" s="18">
        <f t="shared" si="3"/>
        <v>27918</v>
      </c>
    </row>
    <row r="23" spans="1:19" ht="15.75">
      <c r="A23" s="11"/>
      <c r="B23" s="16">
        <v>8</v>
      </c>
      <c r="C23" s="16" t="s">
        <v>10</v>
      </c>
      <c r="D23" s="17">
        <v>1312</v>
      </c>
      <c r="E23" s="16">
        <v>1</v>
      </c>
      <c r="F23" s="17">
        <f t="shared" si="0"/>
        <v>1312</v>
      </c>
      <c r="G23" s="17"/>
      <c r="H23" s="17"/>
      <c r="I23" s="17">
        <f>F23*10%</f>
        <v>131.20000000000002</v>
      </c>
      <c r="J23" s="17"/>
      <c r="K23" s="17"/>
      <c r="L23" s="17"/>
      <c r="M23" s="17"/>
      <c r="N23" s="17">
        <f>F23*20%</f>
        <v>262.40000000000003</v>
      </c>
      <c r="O23" s="17"/>
      <c r="P23" s="17"/>
      <c r="Q23" s="17"/>
      <c r="R23" s="17">
        <f t="shared" si="2"/>
        <v>1705.6</v>
      </c>
      <c r="S23" s="18">
        <f t="shared" si="3"/>
        <v>20467.199999999997</v>
      </c>
    </row>
    <row r="24" spans="1:19" ht="31.5">
      <c r="A24" s="11"/>
      <c r="B24" s="16">
        <v>9</v>
      </c>
      <c r="C24" s="16" t="s">
        <v>11</v>
      </c>
      <c r="D24" s="17">
        <v>1253</v>
      </c>
      <c r="E24" s="16">
        <v>5</v>
      </c>
      <c r="F24" s="17">
        <f t="shared" si="0"/>
        <v>6265</v>
      </c>
      <c r="G24" s="17"/>
      <c r="H24" s="17"/>
      <c r="I24" s="17">
        <f>F24*10%</f>
        <v>626.5</v>
      </c>
      <c r="J24" s="17"/>
      <c r="K24" s="17"/>
      <c r="L24" s="17"/>
      <c r="M24" s="17"/>
      <c r="N24" s="17"/>
      <c r="O24" s="17"/>
      <c r="P24" s="17"/>
      <c r="Q24" s="17"/>
      <c r="R24" s="17">
        <f t="shared" si="2"/>
        <v>6891.5</v>
      </c>
      <c r="S24" s="18">
        <f t="shared" si="3"/>
        <v>82698</v>
      </c>
    </row>
    <row r="25" spans="1:19" ht="15.75">
      <c r="A25" s="11"/>
      <c r="B25" s="16">
        <v>10</v>
      </c>
      <c r="C25" s="16" t="s">
        <v>37</v>
      </c>
      <c r="D25" s="17">
        <v>1253</v>
      </c>
      <c r="E25" s="16">
        <v>1</v>
      </c>
      <c r="F25" s="17">
        <f t="shared" si="0"/>
        <v>1253</v>
      </c>
      <c r="G25" s="17"/>
      <c r="H25" s="17"/>
      <c r="I25" s="17">
        <f>F25*10%</f>
        <v>125.30000000000001</v>
      </c>
      <c r="J25" s="17"/>
      <c r="K25" s="17"/>
      <c r="L25" s="17"/>
      <c r="M25" s="17"/>
      <c r="N25" s="17"/>
      <c r="O25" s="17"/>
      <c r="P25" s="17"/>
      <c r="Q25" s="17"/>
      <c r="R25" s="17">
        <f t="shared" si="2"/>
        <v>1378.3</v>
      </c>
      <c r="S25" s="18">
        <f t="shared" si="3"/>
        <v>16539.6</v>
      </c>
    </row>
    <row r="26" spans="1:19" ht="15.75">
      <c r="A26" s="11"/>
      <c r="B26" s="16">
        <v>12</v>
      </c>
      <c r="C26" s="16" t="s">
        <v>12</v>
      </c>
      <c r="D26" s="17">
        <v>1312</v>
      </c>
      <c r="E26" s="16">
        <v>1</v>
      </c>
      <c r="F26" s="17">
        <f t="shared" si="0"/>
        <v>1312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f t="shared" si="2"/>
        <v>1312</v>
      </c>
      <c r="S26" s="18">
        <f t="shared" si="3"/>
        <v>15744</v>
      </c>
    </row>
    <row r="27" spans="1:19" ht="15.75">
      <c r="A27" s="11"/>
      <c r="B27" s="16">
        <v>13</v>
      </c>
      <c r="C27" s="16" t="s">
        <v>13</v>
      </c>
      <c r="D27" s="17">
        <v>1243</v>
      </c>
      <c r="E27" s="16">
        <v>1</v>
      </c>
      <c r="F27" s="17">
        <f t="shared" si="0"/>
        <v>1243</v>
      </c>
      <c r="G27" s="17"/>
      <c r="H27" s="17"/>
      <c r="I27" s="17"/>
      <c r="J27" s="17"/>
      <c r="K27" s="17"/>
      <c r="L27" s="17">
        <f>F27*8%</f>
        <v>99.44</v>
      </c>
      <c r="M27" s="17"/>
      <c r="N27" s="17"/>
      <c r="O27" s="17"/>
      <c r="P27" s="17"/>
      <c r="Q27" s="17"/>
      <c r="R27" s="17">
        <f t="shared" si="2"/>
        <v>1342.44</v>
      </c>
      <c r="S27" s="18">
        <f t="shared" si="3"/>
        <v>16109.28</v>
      </c>
    </row>
    <row r="28" spans="1:19" ht="15.75">
      <c r="A28" s="11"/>
      <c r="B28" s="16">
        <v>14</v>
      </c>
      <c r="C28" s="16" t="s">
        <v>13</v>
      </c>
      <c r="D28" s="17">
        <v>1233</v>
      </c>
      <c r="E28" s="16">
        <v>1</v>
      </c>
      <c r="F28" s="17">
        <f t="shared" si="0"/>
        <v>1233</v>
      </c>
      <c r="G28" s="17"/>
      <c r="H28" s="17"/>
      <c r="I28" s="17"/>
      <c r="J28" s="17"/>
      <c r="K28" s="17"/>
      <c r="L28" s="17">
        <f>F28*8%</f>
        <v>98.64</v>
      </c>
      <c r="M28" s="17"/>
      <c r="N28" s="17"/>
      <c r="O28" s="17"/>
      <c r="P28" s="17"/>
      <c r="Q28" s="17"/>
      <c r="R28" s="17">
        <f t="shared" si="2"/>
        <v>1331.64</v>
      </c>
      <c r="S28" s="18">
        <f t="shared" si="3"/>
        <v>15979.68</v>
      </c>
    </row>
    <row r="29" spans="1:19" ht="15.75">
      <c r="A29" s="11"/>
      <c r="B29" s="16">
        <v>16</v>
      </c>
      <c r="C29" s="16" t="s">
        <v>36</v>
      </c>
      <c r="D29" s="17">
        <v>1218</v>
      </c>
      <c r="E29" s="16">
        <v>0.5</v>
      </c>
      <c r="F29" s="17">
        <f t="shared" si="0"/>
        <v>609</v>
      </c>
      <c r="G29" s="17"/>
      <c r="H29" s="17"/>
      <c r="I29" s="17">
        <f>F29*10%</f>
        <v>60.900000000000006</v>
      </c>
      <c r="J29" s="17"/>
      <c r="K29" s="17"/>
      <c r="L29" s="17"/>
      <c r="M29" s="17"/>
      <c r="N29" s="17"/>
      <c r="O29" s="17"/>
      <c r="P29" s="17"/>
      <c r="Q29" s="17"/>
      <c r="R29" s="17">
        <f t="shared" si="2"/>
        <v>669.9</v>
      </c>
      <c r="S29" s="18">
        <f t="shared" si="3"/>
        <v>8038.799999999999</v>
      </c>
    </row>
    <row r="30" spans="1:19" ht="15.75">
      <c r="A30" s="11"/>
      <c r="B30" s="16">
        <v>17</v>
      </c>
      <c r="C30" s="16" t="s">
        <v>14</v>
      </c>
      <c r="D30" s="17">
        <v>1218</v>
      </c>
      <c r="E30" s="16">
        <v>1</v>
      </c>
      <c r="F30" s="17">
        <f t="shared" si="0"/>
        <v>1218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f t="shared" si="2"/>
        <v>1218</v>
      </c>
      <c r="S30" s="18">
        <f t="shared" si="3"/>
        <v>14616</v>
      </c>
    </row>
    <row r="31" spans="1:19" ht="31.5">
      <c r="A31" s="11"/>
      <c r="B31" s="16">
        <v>18</v>
      </c>
      <c r="C31" s="16" t="s">
        <v>39</v>
      </c>
      <c r="D31" s="17">
        <v>1223</v>
      </c>
      <c r="E31" s="16">
        <v>1</v>
      </c>
      <c r="F31" s="17">
        <f t="shared" si="0"/>
        <v>1223</v>
      </c>
      <c r="G31" s="17"/>
      <c r="H31" s="17"/>
      <c r="I31" s="17"/>
      <c r="J31" s="17"/>
      <c r="K31" s="17"/>
      <c r="L31" s="17">
        <f>F32*4%</f>
        <v>62.04</v>
      </c>
      <c r="M31" s="17"/>
      <c r="N31" s="17"/>
      <c r="O31" s="17"/>
      <c r="P31" s="17"/>
      <c r="Q31" s="17"/>
      <c r="R31" s="17">
        <f t="shared" si="2"/>
        <v>1285.04</v>
      </c>
      <c r="S31" s="18">
        <f t="shared" si="3"/>
        <v>15420.48</v>
      </c>
    </row>
    <row r="32" spans="1:19" ht="15.75">
      <c r="A32" s="11"/>
      <c r="B32" s="16">
        <v>19</v>
      </c>
      <c r="C32" s="16" t="s">
        <v>21</v>
      </c>
      <c r="D32" s="17">
        <v>1551</v>
      </c>
      <c r="E32" s="16">
        <v>1</v>
      </c>
      <c r="F32" s="17">
        <f t="shared" si="0"/>
        <v>1551</v>
      </c>
      <c r="G32" s="17">
        <f>F32*10%</f>
        <v>155.10000000000002</v>
      </c>
      <c r="H32" s="17"/>
      <c r="I32" s="17"/>
      <c r="J32" s="17"/>
      <c r="K32" s="17"/>
      <c r="L32" s="17"/>
      <c r="M32" s="17"/>
      <c r="N32" s="17">
        <f>F32*20%</f>
        <v>310.20000000000005</v>
      </c>
      <c r="O32" s="17"/>
      <c r="P32" s="17"/>
      <c r="Q32" s="17"/>
      <c r="R32" s="17">
        <f t="shared" si="2"/>
        <v>2016.3000000000002</v>
      </c>
      <c r="S32" s="18">
        <f t="shared" si="3"/>
        <v>24195.600000000002</v>
      </c>
    </row>
    <row r="33" spans="1:19" ht="15.75">
      <c r="A33" s="11"/>
      <c r="B33" s="16">
        <v>20</v>
      </c>
      <c r="C33" s="16" t="s">
        <v>15</v>
      </c>
      <c r="D33" s="17">
        <v>1223</v>
      </c>
      <c r="E33" s="16">
        <v>1</v>
      </c>
      <c r="F33" s="17">
        <f t="shared" si="0"/>
        <v>1223</v>
      </c>
      <c r="G33" s="17"/>
      <c r="H33" s="17"/>
      <c r="I33" s="17"/>
      <c r="J33" s="17"/>
      <c r="K33" s="17">
        <f>F33*40%</f>
        <v>489.20000000000005</v>
      </c>
      <c r="L33" s="17"/>
      <c r="M33" s="17"/>
      <c r="N33" s="17"/>
      <c r="O33" s="17"/>
      <c r="P33" s="17"/>
      <c r="Q33" s="17"/>
      <c r="R33" s="17">
        <f t="shared" si="2"/>
        <v>1712.2</v>
      </c>
      <c r="S33" s="18">
        <f t="shared" si="3"/>
        <v>20546.4</v>
      </c>
    </row>
    <row r="34" spans="1:19" ht="15.75">
      <c r="A34" s="11"/>
      <c r="B34" s="16">
        <v>21</v>
      </c>
      <c r="C34" s="16" t="s">
        <v>34</v>
      </c>
      <c r="D34" s="17">
        <v>1218</v>
      </c>
      <c r="E34" s="16">
        <v>1</v>
      </c>
      <c r="F34" s="17">
        <f t="shared" si="0"/>
        <v>1218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2"/>
        <v>1218</v>
      </c>
      <c r="S34" s="18">
        <f t="shared" si="3"/>
        <v>14616</v>
      </c>
    </row>
    <row r="35" spans="1:19" ht="31.5">
      <c r="A35" s="11"/>
      <c r="B35" s="16">
        <v>22</v>
      </c>
      <c r="C35" s="16" t="s">
        <v>35</v>
      </c>
      <c r="D35" s="17">
        <v>1223</v>
      </c>
      <c r="E35" s="16">
        <v>1</v>
      </c>
      <c r="F35" s="17">
        <f t="shared" si="0"/>
        <v>1223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f t="shared" si="2"/>
        <v>1223</v>
      </c>
      <c r="S35" s="18">
        <f t="shared" si="3"/>
        <v>14676</v>
      </c>
    </row>
    <row r="36" spans="1:19" ht="31.5">
      <c r="A36" s="11"/>
      <c r="B36" s="16">
        <v>23</v>
      </c>
      <c r="C36" s="16" t="s">
        <v>16</v>
      </c>
      <c r="D36" s="17">
        <v>1218</v>
      </c>
      <c r="E36" s="16">
        <v>0.9</v>
      </c>
      <c r="F36" s="17">
        <f t="shared" si="0"/>
        <v>1096.2</v>
      </c>
      <c r="G36" s="17"/>
      <c r="H36" s="17"/>
      <c r="I36" s="17">
        <f>F36*10%</f>
        <v>109.62</v>
      </c>
      <c r="J36" s="17"/>
      <c r="K36" s="17"/>
      <c r="L36" s="17"/>
      <c r="M36" s="17"/>
      <c r="N36" s="17"/>
      <c r="O36" s="17"/>
      <c r="P36" s="17"/>
      <c r="Q36" s="17"/>
      <c r="R36" s="17">
        <f t="shared" si="2"/>
        <v>1205.8200000000002</v>
      </c>
      <c r="S36" s="18">
        <f t="shared" si="3"/>
        <v>14469.840000000002</v>
      </c>
    </row>
    <row r="37" spans="1:19" ht="15.75">
      <c r="A37" s="11"/>
      <c r="B37" s="1"/>
      <c r="C37" s="1" t="s">
        <v>2</v>
      </c>
      <c r="D37" s="19">
        <f aca="true" t="shared" si="4" ref="D37:P37">SUM(D16:D36)</f>
        <v>28501</v>
      </c>
      <c r="E37" s="1">
        <f t="shared" si="4"/>
        <v>28.549999999999997</v>
      </c>
      <c r="F37" s="19">
        <f t="shared" si="4"/>
        <v>39359.25</v>
      </c>
      <c r="G37" s="19">
        <f t="shared" si="4"/>
        <v>1893.1050000000005</v>
      </c>
      <c r="H37" s="19">
        <f t="shared" si="4"/>
        <v>0</v>
      </c>
      <c r="I37" s="19">
        <f t="shared" si="4"/>
        <v>1053.52</v>
      </c>
      <c r="J37" s="19">
        <f t="shared" si="4"/>
        <v>0</v>
      </c>
      <c r="K37" s="19">
        <f t="shared" si="4"/>
        <v>489.20000000000005</v>
      </c>
      <c r="L37" s="19">
        <f t="shared" si="4"/>
        <v>260.12</v>
      </c>
      <c r="M37" s="19">
        <f t="shared" si="4"/>
        <v>0</v>
      </c>
      <c r="N37" s="19">
        <f t="shared" si="4"/>
        <v>1958.7800000000002</v>
      </c>
      <c r="O37" s="19">
        <f t="shared" si="4"/>
        <v>1359.18</v>
      </c>
      <c r="P37" s="19">
        <f t="shared" si="4"/>
        <v>591.855</v>
      </c>
      <c r="Q37" s="19"/>
      <c r="R37" s="19">
        <f>SUM(R16:R36)</f>
        <v>46965.01</v>
      </c>
      <c r="S37" s="19">
        <f>SUM(S16:S36)</f>
        <v>563580.12</v>
      </c>
    </row>
    <row r="38" spans="1:19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.75">
      <c r="A39" s="11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47.25" customHeight="1">
      <c r="A40" s="11"/>
      <c r="B40" s="13"/>
      <c r="C40" s="27" t="s">
        <v>49</v>
      </c>
      <c r="D40" s="27"/>
      <c r="E40" s="27"/>
      <c r="F40" s="20"/>
      <c r="G40" s="14"/>
      <c r="H40" s="14"/>
      <c r="I40" s="14"/>
      <c r="J40" s="14"/>
      <c r="K40" s="14"/>
      <c r="L40" s="14"/>
      <c r="M40" s="14"/>
      <c r="N40" s="28" t="s">
        <v>50</v>
      </c>
      <c r="O40" s="28"/>
      <c r="P40" s="14"/>
      <c r="Q40" s="14"/>
      <c r="R40" s="14"/>
      <c r="S40" s="14"/>
    </row>
    <row r="41" spans="1:19" ht="15.75">
      <c r="A41" s="11"/>
      <c r="B41" s="13"/>
      <c r="C41" s="13"/>
      <c r="D41" s="14"/>
      <c r="E41" s="13"/>
      <c r="F41" s="14"/>
      <c r="G41" s="21"/>
      <c r="H41" s="14"/>
      <c r="I41" s="21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.75">
      <c r="A42" s="11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1.5" customHeight="1">
      <c r="A43" s="11"/>
      <c r="B43" s="13"/>
      <c r="C43" s="27" t="s">
        <v>20</v>
      </c>
      <c r="D43" s="27"/>
      <c r="E43" s="27"/>
      <c r="F43" s="14"/>
      <c r="G43" s="20"/>
      <c r="H43" s="14"/>
      <c r="I43" s="20"/>
      <c r="J43" s="14"/>
      <c r="K43" s="14"/>
      <c r="L43" s="14"/>
      <c r="M43" s="14"/>
      <c r="N43" s="28" t="s">
        <v>24</v>
      </c>
      <c r="O43" s="28"/>
      <c r="P43" s="14"/>
      <c r="Q43" s="14"/>
      <c r="R43" s="14"/>
      <c r="S43" s="14"/>
    </row>
    <row r="44" spans="1:19" ht="15.75">
      <c r="A44" s="11"/>
      <c r="B44" s="13"/>
      <c r="C44" s="13"/>
      <c r="D44" s="14"/>
      <c r="E44" s="13"/>
      <c r="F44" s="2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sheetProtection/>
  <mergeCells count="21">
    <mergeCell ref="C43:E43"/>
    <mergeCell ref="N40:O40"/>
    <mergeCell ref="N43:O43"/>
    <mergeCell ref="O5:Q5"/>
    <mergeCell ref="L6:Q6"/>
    <mergeCell ref="L7:Q7"/>
    <mergeCell ref="L8:Q8"/>
    <mergeCell ref="R13:R15"/>
    <mergeCell ref="S13:S15"/>
    <mergeCell ref="I14:I15"/>
    <mergeCell ref="N14:N15"/>
    <mergeCell ref="O14:O15"/>
    <mergeCell ref="C40:E40"/>
    <mergeCell ref="F10:O10"/>
    <mergeCell ref="I11:L11"/>
    <mergeCell ref="B13:B15"/>
    <mergeCell ref="C13:C15"/>
    <mergeCell ref="E13:E15"/>
    <mergeCell ref="F13:F15"/>
    <mergeCell ref="I13:L13"/>
    <mergeCell ref="N13:Q13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S44"/>
  <sheetViews>
    <sheetView view="pageBreakPreview" zoomScale="60" zoomScalePageLayoutView="0" workbookViewId="0" topLeftCell="A4">
      <selection activeCell="O11" sqref="O11"/>
    </sheetView>
  </sheetViews>
  <sheetFormatPr defaultColWidth="9.00390625" defaultRowHeight="12.75"/>
  <cols>
    <col min="3" max="3" width="21.125" style="0" customWidth="1"/>
    <col min="4" max="4" width="12.75390625" style="0" customWidth="1"/>
    <col min="6" max="6" width="12.625" style="0" customWidth="1"/>
    <col min="7" max="7" width="11.375" style="0" customWidth="1"/>
    <col min="9" max="9" width="10.625" style="0" customWidth="1"/>
    <col min="11" max="11" width="10.625" style="0" customWidth="1"/>
    <col min="14" max="14" width="10.75390625" style="0" customWidth="1"/>
    <col min="15" max="15" width="12.25390625" style="0" customWidth="1"/>
    <col min="16" max="16" width="11.00390625" style="0" customWidth="1"/>
    <col min="18" max="18" width="12.25390625" style="0" customWidth="1"/>
    <col min="19" max="19" width="14.625" style="0" customWidth="1"/>
  </cols>
  <sheetData>
    <row r="5" spans="2:17" ht="15">
      <c r="B5" s="11"/>
      <c r="C5" s="11" t="s">
        <v>29</v>
      </c>
      <c r="D5" s="11"/>
      <c r="E5" s="11"/>
      <c r="L5" s="11"/>
      <c r="M5" s="11"/>
      <c r="N5" s="11"/>
      <c r="O5" s="44" t="s">
        <v>32</v>
      </c>
      <c r="P5" s="44"/>
      <c r="Q5" s="44"/>
    </row>
    <row r="6" spans="2:17" ht="15">
      <c r="B6" s="11"/>
      <c r="C6" s="11"/>
      <c r="D6" s="11"/>
      <c r="E6" s="11"/>
      <c r="L6" s="44" t="s">
        <v>40</v>
      </c>
      <c r="M6" s="44"/>
      <c r="N6" s="44"/>
      <c r="O6" s="44"/>
      <c r="P6" s="44"/>
      <c r="Q6" s="44"/>
    </row>
    <row r="7" spans="2:17" ht="15">
      <c r="B7" s="11" t="s">
        <v>30</v>
      </c>
      <c r="C7" s="11"/>
      <c r="D7" s="11"/>
      <c r="E7" s="11"/>
      <c r="L7" s="44" t="s">
        <v>41</v>
      </c>
      <c r="M7" s="44"/>
      <c r="N7" s="44"/>
      <c r="O7" s="44"/>
      <c r="P7" s="44"/>
      <c r="Q7" s="44"/>
    </row>
    <row r="8" spans="2:17" ht="15">
      <c r="B8" s="11"/>
      <c r="C8" s="11"/>
      <c r="D8" s="11"/>
      <c r="E8" s="11"/>
      <c r="L8" s="44" t="s">
        <v>33</v>
      </c>
      <c r="M8" s="44"/>
      <c r="N8" s="44"/>
      <c r="O8" s="44"/>
      <c r="P8" s="44"/>
      <c r="Q8" s="44"/>
    </row>
    <row r="9" spans="2:17" ht="15">
      <c r="B9" s="11"/>
      <c r="C9" s="11"/>
      <c r="D9" s="11" t="s">
        <v>31</v>
      </c>
      <c r="E9" s="11"/>
      <c r="L9" s="11"/>
      <c r="M9" s="11"/>
      <c r="N9" s="11"/>
      <c r="O9" s="11"/>
      <c r="P9" s="11"/>
      <c r="Q9" s="11" t="s">
        <v>23</v>
      </c>
    </row>
    <row r="10" spans="1:19" ht="15.75">
      <c r="A10" s="11"/>
      <c r="B10" s="10"/>
      <c r="C10" s="10"/>
      <c r="D10" s="10"/>
      <c r="E10" s="10"/>
      <c r="F10" s="42" t="s">
        <v>22</v>
      </c>
      <c r="G10" s="42"/>
      <c r="H10" s="42"/>
      <c r="I10" s="42"/>
      <c r="J10" s="42"/>
      <c r="K10" s="42"/>
      <c r="L10" s="42"/>
      <c r="M10" s="42"/>
      <c r="N10" s="42"/>
      <c r="O10" s="42"/>
      <c r="P10" s="10"/>
      <c r="Q10" s="10"/>
      <c r="R10" s="10"/>
      <c r="S10" s="10"/>
    </row>
    <row r="11" spans="1:19" ht="15.75">
      <c r="A11" s="11"/>
      <c r="B11" s="12"/>
      <c r="C11" s="12"/>
      <c r="D11" s="12"/>
      <c r="E11" s="9"/>
      <c r="F11" s="9"/>
      <c r="G11" s="9"/>
      <c r="H11" s="9"/>
      <c r="I11" s="42" t="s">
        <v>17</v>
      </c>
      <c r="J11" s="42"/>
      <c r="K11" s="42"/>
      <c r="L11" s="42"/>
      <c r="M11" s="15" t="s">
        <v>28</v>
      </c>
      <c r="N11" s="9"/>
      <c r="O11" s="9"/>
      <c r="P11" s="9"/>
      <c r="Q11" s="9"/>
      <c r="R11" s="9"/>
      <c r="S11" s="9"/>
    </row>
    <row r="12" spans="1:19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7.25">
      <c r="A13" s="11"/>
      <c r="B13" s="29" t="s">
        <v>0</v>
      </c>
      <c r="C13" s="29" t="s">
        <v>3</v>
      </c>
      <c r="D13" s="1" t="s">
        <v>18</v>
      </c>
      <c r="E13" s="29" t="s">
        <v>4</v>
      </c>
      <c r="F13" s="38" t="s">
        <v>5</v>
      </c>
      <c r="G13" s="5" t="s">
        <v>27</v>
      </c>
      <c r="H13" s="5"/>
      <c r="I13" s="53" t="s">
        <v>7</v>
      </c>
      <c r="J13" s="54"/>
      <c r="K13" s="54"/>
      <c r="L13" s="55"/>
      <c r="M13" s="8"/>
      <c r="N13" s="51" t="s">
        <v>6</v>
      </c>
      <c r="O13" s="51"/>
      <c r="P13" s="51"/>
      <c r="Q13" s="52"/>
      <c r="R13" s="29" t="s">
        <v>1</v>
      </c>
      <c r="S13" s="30" t="s">
        <v>8</v>
      </c>
    </row>
    <row r="14" spans="1:19" ht="15.75">
      <c r="A14" s="11"/>
      <c r="B14" s="29"/>
      <c r="C14" s="29"/>
      <c r="D14" s="1" t="s">
        <v>19</v>
      </c>
      <c r="E14" s="29"/>
      <c r="F14" s="39"/>
      <c r="G14" s="6"/>
      <c r="H14" s="6"/>
      <c r="I14" s="33">
        <v>0.1</v>
      </c>
      <c r="J14" s="4">
        <v>0.25</v>
      </c>
      <c r="K14" s="4">
        <v>0.4</v>
      </c>
      <c r="L14" s="4">
        <v>0.08</v>
      </c>
      <c r="M14" s="4">
        <v>0.1</v>
      </c>
      <c r="N14" s="34">
        <v>0.2</v>
      </c>
      <c r="O14" s="33">
        <v>0.3</v>
      </c>
      <c r="P14" s="2">
        <v>0.1</v>
      </c>
      <c r="Q14" s="2"/>
      <c r="R14" s="29"/>
      <c r="S14" s="31"/>
    </row>
    <row r="15" spans="1:19" ht="15.75">
      <c r="A15" s="11"/>
      <c r="B15" s="29"/>
      <c r="C15" s="29"/>
      <c r="D15" s="1"/>
      <c r="E15" s="29"/>
      <c r="F15" s="40"/>
      <c r="G15" s="7"/>
      <c r="H15" s="7"/>
      <c r="I15" s="29"/>
      <c r="J15" s="3"/>
      <c r="K15" s="3"/>
      <c r="L15" s="3"/>
      <c r="M15" s="3"/>
      <c r="N15" s="32"/>
      <c r="O15" s="29"/>
      <c r="P15" s="1"/>
      <c r="Q15" s="1"/>
      <c r="R15" s="29"/>
      <c r="S15" s="32"/>
    </row>
    <row r="16" spans="1:19" ht="20.25" customHeight="1">
      <c r="A16" s="11"/>
      <c r="B16" s="16">
        <v>1</v>
      </c>
      <c r="C16" s="16" t="s">
        <v>9</v>
      </c>
      <c r="D16" s="17">
        <v>1678</v>
      </c>
      <c r="E16" s="16">
        <v>2.7</v>
      </c>
      <c r="F16" s="17">
        <f aca="true" t="shared" si="0" ref="F16:F36">D16*E16</f>
        <v>4530.6</v>
      </c>
      <c r="G16" s="17">
        <f>F16*10%</f>
        <v>453.06000000000006</v>
      </c>
      <c r="H16" s="17"/>
      <c r="I16" s="17"/>
      <c r="J16" s="17"/>
      <c r="K16" s="17"/>
      <c r="L16" s="17"/>
      <c r="M16" s="17"/>
      <c r="N16" s="17"/>
      <c r="O16" s="17">
        <f>F16*30%</f>
        <v>1359.18</v>
      </c>
      <c r="P16" s="17"/>
      <c r="Q16" s="17"/>
      <c r="R16" s="17">
        <f aca="true" t="shared" si="1" ref="R16:R36">P16+O16+N16+M16+L16+K16+J16+I16+G16+F16</f>
        <v>6342.84</v>
      </c>
      <c r="S16" s="18">
        <f aca="true" t="shared" si="2" ref="S16:S36">R16*12</f>
        <v>76114.08</v>
      </c>
    </row>
    <row r="17" spans="1:19" ht="17.25" customHeight="1">
      <c r="A17" s="11"/>
      <c r="B17" s="16">
        <v>2</v>
      </c>
      <c r="C17" s="16" t="str">
        <f>C19</f>
        <v>Вихователь</v>
      </c>
      <c r="D17" s="17">
        <v>1551</v>
      </c>
      <c r="E17" s="16">
        <v>0.9</v>
      </c>
      <c r="F17" s="17">
        <f t="shared" si="0"/>
        <v>1395.9</v>
      </c>
      <c r="G17" s="17">
        <f aca="true" t="shared" si="3" ref="G17:G22">F17*10%</f>
        <v>139.59</v>
      </c>
      <c r="H17" s="17"/>
      <c r="I17" s="17"/>
      <c r="J17" s="17"/>
      <c r="K17" s="17"/>
      <c r="L17" s="17"/>
      <c r="M17" s="17"/>
      <c r="N17" s="17">
        <f>F17*20%</f>
        <v>279.18</v>
      </c>
      <c r="O17" s="17"/>
      <c r="P17" s="17"/>
      <c r="Q17" s="17"/>
      <c r="R17" s="17">
        <f t="shared" si="1"/>
        <v>1814.67</v>
      </c>
      <c r="S17" s="18">
        <f t="shared" si="2"/>
        <v>21776.04</v>
      </c>
    </row>
    <row r="18" spans="1:19" ht="21" customHeight="1">
      <c r="A18" s="11"/>
      <c r="B18" s="16">
        <v>3</v>
      </c>
      <c r="C18" s="16" t="s">
        <v>9</v>
      </c>
      <c r="D18" s="17">
        <v>1474</v>
      </c>
      <c r="E18" s="16">
        <v>1.8</v>
      </c>
      <c r="F18" s="17">
        <f t="shared" si="0"/>
        <v>2653.2000000000003</v>
      </c>
      <c r="G18" s="17">
        <f t="shared" si="3"/>
        <v>265.32000000000005</v>
      </c>
      <c r="H18" s="17"/>
      <c r="I18" s="17"/>
      <c r="J18" s="17"/>
      <c r="K18" s="17"/>
      <c r="L18" s="17"/>
      <c r="M18" s="17"/>
      <c r="N18" s="17"/>
      <c r="O18" s="17"/>
      <c r="P18" s="17">
        <f>F18*10%</f>
        <v>265.32000000000005</v>
      </c>
      <c r="Q18" s="17"/>
      <c r="R18" s="17">
        <f t="shared" si="1"/>
        <v>3183.84</v>
      </c>
      <c r="S18" s="18">
        <f t="shared" si="2"/>
        <v>38206.08</v>
      </c>
    </row>
    <row r="19" spans="1:19" ht="20.25" customHeight="1">
      <c r="A19" s="11"/>
      <c r="B19" s="16">
        <v>4</v>
      </c>
      <c r="C19" s="16" t="s">
        <v>9</v>
      </c>
      <c r="D19" s="17">
        <v>1678</v>
      </c>
      <c r="E19" s="16">
        <v>1.8</v>
      </c>
      <c r="F19" s="17">
        <f t="shared" si="0"/>
        <v>3020.4</v>
      </c>
      <c r="G19" s="17">
        <f t="shared" si="3"/>
        <v>302.04</v>
      </c>
      <c r="H19" s="17"/>
      <c r="I19" s="17"/>
      <c r="J19" s="17"/>
      <c r="K19" s="17"/>
      <c r="L19" s="17"/>
      <c r="M19" s="17"/>
      <c r="N19" s="17">
        <f>F19*20%</f>
        <v>604.08</v>
      </c>
      <c r="O19" s="17"/>
      <c r="P19" s="17"/>
      <c r="Q19" s="17"/>
      <c r="R19" s="17">
        <f t="shared" si="1"/>
        <v>3926.5200000000004</v>
      </c>
      <c r="S19" s="18">
        <f t="shared" si="2"/>
        <v>47118.240000000005</v>
      </c>
    </row>
    <row r="20" spans="1:19" ht="21" customHeight="1">
      <c r="A20" s="11"/>
      <c r="B20" s="16">
        <v>5</v>
      </c>
      <c r="C20" s="16" t="s">
        <v>9</v>
      </c>
      <c r="D20" s="17">
        <v>1397</v>
      </c>
      <c r="E20" s="16">
        <v>1.8</v>
      </c>
      <c r="F20" s="17">
        <f t="shared" si="0"/>
        <v>2514.6</v>
      </c>
      <c r="G20" s="17">
        <f t="shared" si="3"/>
        <v>251.46</v>
      </c>
      <c r="H20" s="17"/>
      <c r="I20" s="17"/>
      <c r="J20" s="17"/>
      <c r="K20" s="17"/>
      <c r="L20" s="17"/>
      <c r="M20" s="17"/>
      <c r="N20" s="17">
        <f>F20*0.2</f>
        <v>502.92</v>
      </c>
      <c r="O20" s="17"/>
      <c r="P20" s="17"/>
      <c r="Q20" s="17"/>
      <c r="R20" s="17">
        <f t="shared" si="1"/>
        <v>3268.98</v>
      </c>
      <c r="S20" s="18">
        <f t="shared" si="2"/>
        <v>39227.76</v>
      </c>
    </row>
    <row r="21" spans="1:19" ht="27" customHeight="1">
      <c r="A21" s="11"/>
      <c r="B21" s="16">
        <v>6</v>
      </c>
      <c r="C21" s="16" t="s">
        <v>26</v>
      </c>
      <c r="D21" s="17">
        <v>1474</v>
      </c>
      <c r="E21" s="16">
        <v>0.9</v>
      </c>
      <c r="F21" s="17">
        <f t="shared" si="0"/>
        <v>1326.6000000000001</v>
      </c>
      <c r="G21" s="17">
        <f t="shared" si="3"/>
        <v>132.66000000000003</v>
      </c>
      <c r="H21" s="19"/>
      <c r="I21" s="17"/>
      <c r="J21" s="17"/>
      <c r="K21" s="17"/>
      <c r="L21" s="17"/>
      <c r="M21" s="17"/>
      <c r="N21" s="17"/>
      <c r="O21" s="17"/>
      <c r="P21" s="17">
        <f>F21*10%</f>
        <v>132.66000000000003</v>
      </c>
      <c r="Q21" s="17"/>
      <c r="R21" s="17">
        <f t="shared" si="1"/>
        <v>1591.92</v>
      </c>
      <c r="S21" s="18">
        <f t="shared" si="2"/>
        <v>19103.04</v>
      </c>
    </row>
    <row r="22" spans="1:19" ht="15.75">
      <c r="A22" s="11"/>
      <c r="B22" s="16">
        <v>7</v>
      </c>
      <c r="C22" s="16" t="s">
        <v>38</v>
      </c>
      <c r="D22" s="17">
        <v>1551</v>
      </c>
      <c r="E22" s="16">
        <v>1.25</v>
      </c>
      <c r="F22" s="17">
        <f t="shared" si="0"/>
        <v>1938.75</v>
      </c>
      <c r="G22" s="17">
        <f t="shared" si="3"/>
        <v>193.875</v>
      </c>
      <c r="H22" s="17"/>
      <c r="I22" s="17"/>
      <c r="J22" s="17"/>
      <c r="K22" s="17"/>
      <c r="L22" s="17"/>
      <c r="M22" s="17"/>
      <c r="N22" s="17"/>
      <c r="O22" s="17"/>
      <c r="P22" s="17">
        <f>F22*10%</f>
        <v>193.875</v>
      </c>
      <c r="Q22" s="17"/>
      <c r="R22" s="17">
        <f t="shared" si="1"/>
        <v>2326.5</v>
      </c>
      <c r="S22" s="18">
        <f t="shared" si="2"/>
        <v>27918</v>
      </c>
    </row>
    <row r="23" spans="1:19" ht="15.75">
      <c r="A23" s="11"/>
      <c r="B23" s="16">
        <v>8</v>
      </c>
      <c r="C23" s="16" t="s">
        <v>10</v>
      </c>
      <c r="D23" s="17">
        <v>1312</v>
      </c>
      <c r="E23" s="16">
        <v>1</v>
      </c>
      <c r="F23" s="17">
        <f t="shared" si="0"/>
        <v>1312</v>
      </c>
      <c r="G23" s="17"/>
      <c r="H23" s="17"/>
      <c r="I23" s="17">
        <f>F23*10%</f>
        <v>131.20000000000002</v>
      </c>
      <c r="J23" s="17"/>
      <c r="K23" s="17"/>
      <c r="L23" s="17"/>
      <c r="M23" s="17"/>
      <c r="N23" s="17">
        <f>F23*20%</f>
        <v>262.40000000000003</v>
      </c>
      <c r="O23" s="17"/>
      <c r="P23" s="17"/>
      <c r="Q23" s="17"/>
      <c r="R23" s="17">
        <f t="shared" si="1"/>
        <v>1705.6</v>
      </c>
      <c r="S23" s="18">
        <f t="shared" si="2"/>
        <v>20467.199999999997</v>
      </c>
    </row>
    <row r="24" spans="1:19" ht="31.5">
      <c r="A24" s="11"/>
      <c r="B24" s="16">
        <v>9</v>
      </c>
      <c r="C24" s="16" t="s">
        <v>11</v>
      </c>
      <c r="D24" s="17">
        <v>1253</v>
      </c>
      <c r="E24" s="16">
        <v>5</v>
      </c>
      <c r="F24" s="17">
        <f t="shared" si="0"/>
        <v>6265</v>
      </c>
      <c r="G24" s="17"/>
      <c r="H24" s="17"/>
      <c r="I24" s="17">
        <f>F24*10%</f>
        <v>626.5</v>
      </c>
      <c r="J24" s="17"/>
      <c r="K24" s="17"/>
      <c r="L24" s="17"/>
      <c r="M24" s="17"/>
      <c r="N24" s="17"/>
      <c r="O24" s="17"/>
      <c r="P24" s="17"/>
      <c r="Q24" s="17"/>
      <c r="R24" s="17">
        <f t="shared" si="1"/>
        <v>6891.5</v>
      </c>
      <c r="S24" s="18">
        <f t="shared" si="2"/>
        <v>82698</v>
      </c>
    </row>
    <row r="25" spans="1:19" ht="15.75">
      <c r="A25" s="11"/>
      <c r="B25" s="16">
        <v>10</v>
      </c>
      <c r="C25" s="16" t="s">
        <v>37</v>
      </c>
      <c r="D25" s="17">
        <v>1253</v>
      </c>
      <c r="E25" s="16">
        <v>1</v>
      </c>
      <c r="F25" s="17">
        <f t="shared" si="0"/>
        <v>1253</v>
      </c>
      <c r="G25" s="17"/>
      <c r="H25" s="17"/>
      <c r="I25" s="17">
        <f>F25*10%</f>
        <v>125.30000000000001</v>
      </c>
      <c r="J25" s="17"/>
      <c r="K25" s="17"/>
      <c r="L25" s="17"/>
      <c r="M25" s="17"/>
      <c r="N25" s="17"/>
      <c r="O25" s="17"/>
      <c r="P25" s="17"/>
      <c r="Q25" s="17"/>
      <c r="R25" s="17">
        <f t="shared" si="1"/>
        <v>1378.3</v>
      </c>
      <c r="S25" s="18">
        <f t="shared" si="2"/>
        <v>16539.6</v>
      </c>
    </row>
    <row r="26" spans="1:19" ht="15.75">
      <c r="A26" s="11"/>
      <c r="B26" s="16">
        <v>12</v>
      </c>
      <c r="C26" s="16" t="s">
        <v>12</v>
      </c>
      <c r="D26" s="17">
        <v>1312</v>
      </c>
      <c r="E26" s="16">
        <v>1</v>
      </c>
      <c r="F26" s="17">
        <f t="shared" si="0"/>
        <v>1312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f t="shared" si="1"/>
        <v>1312</v>
      </c>
      <c r="S26" s="18">
        <f t="shared" si="2"/>
        <v>15744</v>
      </c>
    </row>
    <row r="27" spans="1:19" ht="15.75">
      <c r="A27" s="11"/>
      <c r="B27" s="16">
        <v>13</v>
      </c>
      <c r="C27" s="16" t="s">
        <v>13</v>
      </c>
      <c r="D27" s="17">
        <v>1243</v>
      </c>
      <c r="E27" s="16">
        <v>1</v>
      </c>
      <c r="F27" s="17">
        <f t="shared" si="0"/>
        <v>1243</v>
      </c>
      <c r="G27" s="17"/>
      <c r="H27" s="17"/>
      <c r="I27" s="17"/>
      <c r="J27" s="17"/>
      <c r="K27" s="17"/>
      <c r="L27" s="17">
        <f>F27*8%</f>
        <v>99.44</v>
      </c>
      <c r="M27" s="17"/>
      <c r="N27" s="17"/>
      <c r="O27" s="17"/>
      <c r="P27" s="17"/>
      <c r="Q27" s="17"/>
      <c r="R27" s="17">
        <f t="shared" si="1"/>
        <v>1342.44</v>
      </c>
      <c r="S27" s="18">
        <f t="shared" si="2"/>
        <v>16109.28</v>
      </c>
    </row>
    <row r="28" spans="1:19" ht="15.75">
      <c r="A28" s="11"/>
      <c r="B28" s="16">
        <v>14</v>
      </c>
      <c r="C28" s="16" t="s">
        <v>13</v>
      </c>
      <c r="D28" s="17">
        <v>1233</v>
      </c>
      <c r="E28" s="16">
        <v>1</v>
      </c>
      <c r="F28" s="17">
        <f t="shared" si="0"/>
        <v>1233</v>
      </c>
      <c r="G28" s="17"/>
      <c r="H28" s="17"/>
      <c r="I28" s="17"/>
      <c r="J28" s="17"/>
      <c r="K28" s="17"/>
      <c r="L28" s="17">
        <f>F28*8%</f>
        <v>98.64</v>
      </c>
      <c r="M28" s="17"/>
      <c r="N28" s="17"/>
      <c r="O28" s="17"/>
      <c r="P28" s="17"/>
      <c r="Q28" s="17"/>
      <c r="R28" s="17">
        <f t="shared" si="1"/>
        <v>1331.64</v>
      </c>
      <c r="S28" s="18">
        <f t="shared" si="2"/>
        <v>15979.68</v>
      </c>
    </row>
    <row r="29" spans="1:19" ht="15.75">
      <c r="A29" s="11"/>
      <c r="B29" s="16">
        <v>16</v>
      </c>
      <c r="C29" s="16" t="s">
        <v>36</v>
      </c>
      <c r="D29" s="17">
        <v>1218</v>
      </c>
      <c r="E29" s="16">
        <v>0.5</v>
      </c>
      <c r="F29" s="17">
        <f t="shared" si="0"/>
        <v>609</v>
      </c>
      <c r="G29" s="17"/>
      <c r="H29" s="17"/>
      <c r="I29" s="17">
        <f>F29*10%</f>
        <v>60.900000000000006</v>
      </c>
      <c r="J29" s="17"/>
      <c r="K29" s="17"/>
      <c r="L29" s="17"/>
      <c r="M29" s="17"/>
      <c r="N29" s="17"/>
      <c r="O29" s="17"/>
      <c r="P29" s="17"/>
      <c r="Q29" s="17"/>
      <c r="R29" s="17">
        <f t="shared" si="1"/>
        <v>669.9</v>
      </c>
      <c r="S29" s="18">
        <f t="shared" si="2"/>
        <v>8038.799999999999</v>
      </c>
    </row>
    <row r="30" spans="1:19" ht="15.75">
      <c r="A30" s="11"/>
      <c r="B30" s="16">
        <v>17</v>
      </c>
      <c r="C30" s="16" t="s">
        <v>14</v>
      </c>
      <c r="D30" s="17">
        <v>1218</v>
      </c>
      <c r="E30" s="16">
        <v>1</v>
      </c>
      <c r="F30" s="17">
        <f t="shared" si="0"/>
        <v>1218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f t="shared" si="1"/>
        <v>1218</v>
      </c>
      <c r="S30" s="18">
        <f t="shared" si="2"/>
        <v>14616</v>
      </c>
    </row>
    <row r="31" spans="1:19" ht="31.5">
      <c r="A31" s="11"/>
      <c r="B31" s="16">
        <v>18</v>
      </c>
      <c r="C31" s="16" t="s">
        <v>39</v>
      </c>
      <c r="D31" s="17">
        <v>1223</v>
      </c>
      <c r="E31" s="16">
        <v>1</v>
      </c>
      <c r="F31" s="17">
        <f t="shared" si="0"/>
        <v>1223</v>
      </c>
      <c r="G31" s="17"/>
      <c r="H31" s="17"/>
      <c r="I31" s="17"/>
      <c r="J31" s="17"/>
      <c r="K31" s="17"/>
      <c r="L31" s="17">
        <f>F32*4%</f>
        <v>58.96</v>
      </c>
      <c r="M31" s="17"/>
      <c r="N31" s="17"/>
      <c r="O31" s="17"/>
      <c r="P31" s="17"/>
      <c r="Q31" s="17"/>
      <c r="R31" s="17">
        <f t="shared" si="1"/>
        <v>1281.96</v>
      </c>
      <c r="S31" s="18">
        <f t="shared" si="2"/>
        <v>15383.52</v>
      </c>
    </row>
    <row r="32" spans="1:19" ht="15.75">
      <c r="A32" s="11"/>
      <c r="B32" s="16">
        <v>19</v>
      </c>
      <c r="C32" s="16" t="s">
        <v>21</v>
      </c>
      <c r="D32" s="17">
        <v>1474</v>
      </c>
      <c r="E32" s="16">
        <v>1</v>
      </c>
      <c r="F32" s="17">
        <f t="shared" si="0"/>
        <v>1474</v>
      </c>
      <c r="G32" s="17">
        <f>F32*10%</f>
        <v>147.4</v>
      </c>
      <c r="H32" s="17"/>
      <c r="I32" s="17"/>
      <c r="J32" s="17"/>
      <c r="K32" s="17"/>
      <c r="L32" s="17"/>
      <c r="M32" s="17"/>
      <c r="N32" s="17">
        <f>F32*20%</f>
        <v>294.8</v>
      </c>
      <c r="O32" s="17"/>
      <c r="P32" s="17"/>
      <c r="Q32" s="17"/>
      <c r="R32" s="17">
        <f t="shared" si="1"/>
        <v>1916.2</v>
      </c>
      <c r="S32" s="18">
        <f t="shared" si="2"/>
        <v>22994.4</v>
      </c>
    </row>
    <row r="33" spans="1:19" ht="15.75">
      <c r="A33" s="11"/>
      <c r="B33" s="16">
        <v>20</v>
      </c>
      <c r="C33" s="16" t="s">
        <v>15</v>
      </c>
      <c r="D33" s="17">
        <v>1223</v>
      </c>
      <c r="E33" s="16">
        <v>1</v>
      </c>
      <c r="F33" s="17">
        <f t="shared" si="0"/>
        <v>1223</v>
      </c>
      <c r="G33" s="17"/>
      <c r="H33" s="17"/>
      <c r="I33" s="17"/>
      <c r="J33" s="17"/>
      <c r="K33" s="17">
        <f>F33*40%</f>
        <v>489.20000000000005</v>
      </c>
      <c r="L33" s="17"/>
      <c r="M33" s="17"/>
      <c r="N33" s="17"/>
      <c r="O33" s="17"/>
      <c r="P33" s="17"/>
      <c r="Q33" s="17"/>
      <c r="R33" s="17">
        <f t="shared" si="1"/>
        <v>1712.2</v>
      </c>
      <c r="S33" s="18">
        <f t="shared" si="2"/>
        <v>20546.4</v>
      </c>
    </row>
    <row r="34" spans="1:19" ht="15.75">
      <c r="A34" s="11"/>
      <c r="B34" s="16">
        <v>21</v>
      </c>
      <c r="C34" s="16" t="s">
        <v>34</v>
      </c>
      <c r="D34" s="17">
        <v>1218</v>
      </c>
      <c r="E34" s="16">
        <v>1</v>
      </c>
      <c r="F34" s="17">
        <f t="shared" si="0"/>
        <v>1218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1"/>
        <v>1218</v>
      </c>
      <c r="S34" s="18">
        <f t="shared" si="2"/>
        <v>14616</v>
      </c>
    </row>
    <row r="35" spans="1:19" ht="31.5">
      <c r="A35" s="11"/>
      <c r="B35" s="16">
        <v>22</v>
      </c>
      <c r="C35" s="16" t="s">
        <v>35</v>
      </c>
      <c r="D35" s="17">
        <v>1223</v>
      </c>
      <c r="E35" s="16">
        <v>1</v>
      </c>
      <c r="F35" s="17">
        <f t="shared" si="0"/>
        <v>1223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f t="shared" si="1"/>
        <v>1223</v>
      </c>
      <c r="S35" s="18">
        <f t="shared" si="2"/>
        <v>14676</v>
      </c>
    </row>
    <row r="36" spans="1:19" ht="31.5">
      <c r="A36" s="11"/>
      <c r="B36" s="16">
        <v>23</v>
      </c>
      <c r="C36" s="16" t="s">
        <v>16</v>
      </c>
      <c r="D36" s="17">
        <v>1218</v>
      </c>
      <c r="E36" s="16">
        <v>0.9</v>
      </c>
      <c r="F36" s="17">
        <f t="shared" si="0"/>
        <v>1096.2</v>
      </c>
      <c r="G36" s="17"/>
      <c r="H36" s="17"/>
      <c r="I36" s="17">
        <f>F36*10%</f>
        <v>109.62</v>
      </c>
      <c r="J36" s="17"/>
      <c r="K36" s="17"/>
      <c r="L36" s="17"/>
      <c r="M36" s="17"/>
      <c r="N36" s="17"/>
      <c r="O36" s="17"/>
      <c r="P36" s="17"/>
      <c r="Q36" s="17"/>
      <c r="R36" s="17">
        <f t="shared" si="1"/>
        <v>1205.8200000000002</v>
      </c>
      <c r="S36" s="18">
        <f t="shared" si="2"/>
        <v>14469.840000000002</v>
      </c>
    </row>
    <row r="37" spans="1:19" ht="15.75">
      <c r="A37" s="11"/>
      <c r="B37" s="1"/>
      <c r="C37" s="1" t="s">
        <v>2</v>
      </c>
      <c r="D37" s="19">
        <f aca="true" t="shared" si="4" ref="D37:P37">SUM(D16:D36)</f>
        <v>28424</v>
      </c>
      <c r="E37" s="1">
        <f t="shared" si="4"/>
        <v>28.549999999999997</v>
      </c>
      <c r="F37" s="19">
        <f t="shared" si="4"/>
        <v>39282.25</v>
      </c>
      <c r="G37" s="19">
        <f t="shared" si="4"/>
        <v>1885.4050000000004</v>
      </c>
      <c r="H37" s="19">
        <f t="shared" si="4"/>
        <v>0</v>
      </c>
      <c r="I37" s="19">
        <f t="shared" si="4"/>
        <v>1053.52</v>
      </c>
      <c r="J37" s="19">
        <f t="shared" si="4"/>
        <v>0</v>
      </c>
      <c r="K37" s="19">
        <f t="shared" si="4"/>
        <v>489.20000000000005</v>
      </c>
      <c r="L37" s="19">
        <f t="shared" si="4"/>
        <v>257.03999999999996</v>
      </c>
      <c r="M37" s="19">
        <f t="shared" si="4"/>
        <v>0</v>
      </c>
      <c r="N37" s="19">
        <f t="shared" si="4"/>
        <v>1943.38</v>
      </c>
      <c r="O37" s="19">
        <f t="shared" si="4"/>
        <v>1359.18</v>
      </c>
      <c r="P37" s="19">
        <f t="shared" si="4"/>
        <v>591.855</v>
      </c>
      <c r="Q37" s="19"/>
      <c r="R37" s="19">
        <f>SUM(R16:R36)</f>
        <v>46861.829999999994</v>
      </c>
      <c r="S37" s="19">
        <f>SUM(S16:S36)</f>
        <v>562341.9600000001</v>
      </c>
    </row>
    <row r="38" spans="1:19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.75">
      <c r="A39" s="11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47.25" customHeight="1">
      <c r="A40" s="11"/>
      <c r="B40" s="13"/>
      <c r="C40" s="27" t="s">
        <v>25</v>
      </c>
      <c r="D40" s="27"/>
      <c r="E40" s="27"/>
      <c r="F40" s="20"/>
      <c r="G40" s="14"/>
      <c r="H40" s="14"/>
      <c r="I40" s="14"/>
      <c r="J40" s="14"/>
      <c r="K40" s="14"/>
      <c r="L40" s="14"/>
      <c r="M40" s="14"/>
      <c r="N40" s="28" t="s">
        <v>23</v>
      </c>
      <c r="O40" s="28"/>
      <c r="P40" s="14"/>
      <c r="Q40" s="14"/>
      <c r="R40" s="14"/>
      <c r="S40" s="14"/>
    </row>
    <row r="41" spans="1:19" ht="15.75">
      <c r="A41" s="11"/>
      <c r="B41" s="13"/>
      <c r="C41" s="13"/>
      <c r="D41" s="14"/>
      <c r="E41" s="13"/>
      <c r="F41" s="14"/>
      <c r="G41" s="21"/>
      <c r="H41" s="14"/>
      <c r="I41" s="21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.75">
      <c r="A42" s="11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1.5" customHeight="1">
      <c r="A43" s="11"/>
      <c r="B43" s="13"/>
      <c r="C43" s="27" t="s">
        <v>20</v>
      </c>
      <c r="D43" s="27"/>
      <c r="E43" s="27"/>
      <c r="F43" s="14"/>
      <c r="G43" s="20"/>
      <c r="H43" s="14"/>
      <c r="I43" s="20"/>
      <c r="J43" s="14"/>
      <c r="K43" s="14"/>
      <c r="L43" s="14"/>
      <c r="M43" s="14"/>
      <c r="N43" s="28" t="s">
        <v>24</v>
      </c>
      <c r="O43" s="28"/>
      <c r="P43" s="14"/>
      <c r="Q43" s="14"/>
      <c r="R43" s="14"/>
      <c r="S43" s="14"/>
    </row>
    <row r="44" spans="1:19" ht="15.75">
      <c r="A44" s="11"/>
      <c r="B44" s="13"/>
      <c r="C44" s="13"/>
      <c r="D44" s="14"/>
      <c r="E44" s="13"/>
      <c r="F44" s="2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sheetProtection/>
  <mergeCells count="21">
    <mergeCell ref="R13:R15"/>
    <mergeCell ref="B13:B15"/>
    <mergeCell ref="C13:C15"/>
    <mergeCell ref="E13:E15"/>
    <mergeCell ref="F13:F15"/>
    <mergeCell ref="N13:Q13"/>
    <mergeCell ref="S13:S15"/>
    <mergeCell ref="I14:I15"/>
    <mergeCell ref="N14:N15"/>
    <mergeCell ref="O14:O15"/>
    <mergeCell ref="I13:L13"/>
    <mergeCell ref="C43:E43"/>
    <mergeCell ref="N40:O40"/>
    <mergeCell ref="N43:O43"/>
    <mergeCell ref="O5:Q5"/>
    <mergeCell ref="L6:Q6"/>
    <mergeCell ref="L7:Q7"/>
    <mergeCell ref="L8:Q8"/>
    <mergeCell ref="C40:E40"/>
    <mergeCell ref="F10:O10"/>
    <mergeCell ref="I11:L1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2016-10-03T16:24:25Z</cp:lastPrinted>
  <dcterms:created xsi:type="dcterms:W3CDTF">2005-08-22T12:03:35Z</dcterms:created>
  <dcterms:modified xsi:type="dcterms:W3CDTF">2016-10-03T16:24:37Z</dcterms:modified>
  <cp:category/>
  <cp:version/>
  <cp:contentType/>
  <cp:contentStatus/>
</cp:coreProperties>
</file>